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Daten\SEKRETARIAT_ZMT\FoDa-Website\"/>
    </mc:Choice>
  </mc:AlternateContent>
  <xr:revisionPtr revIDLastSave="0" documentId="8_{FCD32706-3F89-41F7-8B1C-FA6CDD9EE4CF}" xr6:coauthVersionLast="47" xr6:coauthVersionMax="47" xr10:uidLastSave="{00000000-0000-0000-0000-000000000000}"/>
  <bookViews>
    <workbookView xWindow="28680" yWindow="-120" windowWidth="29040" windowHeight="17520" xr2:uid="{090669FE-A8E4-4C77-ADB9-C237E96D752E}"/>
  </bookViews>
  <sheets>
    <sheet name="Tariftyp-Liste" sheetId="1" r:id="rId1"/>
    <sheet name="Bila-Tariftyp" sheetId="2" r:id="rId2"/>
    <sheet name="Terminiert Tariftyp" sheetId="3" r:id="rId3"/>
  </sheets>
  <definedNames>
    <definedName name="_xlnm._FilterDatabase" localSheetId="0" hidden="1">'Tariftyp-Liste'!$A$4:$AO$116</definedName>
    <definedName name="_xlnm._FilterDatabase" localSheetId="2" hidden="1">'Terminiert Tariftyp'!$A$4:$AO$36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77" i="1" l="1"/>
  <c r="AJ108" i="1"/>
  <c r="AJ109" i="1"/>
  <c r="AJ110" i="1"/>
  <c r="AJ111" i="1"/>
  <c r="AJ112" i="1"/>
  <c r="AJ113" i="1"/>
  <c r="AJ17" i="1"/>
  <c r="AK103" i="1"/>
  <c r="AI9" i="1" l="1"/>
  <c r="AJ51" i="1"/>
  <c r="AI8" i="1"/>
  <c r="AI7" i="1"/>
  <c r="AI14" i="1"/>
  <c r="AI62" i="1"/>
  <c r="AI20" i="1"/>
  <c r="AK116" i="1"/>
  <c r="AK38" i="1"/>
  <c r="AK36" i="1"/>
  <c r="AI27" i="1"/>
  <c r="AJ71" i="1"/>
  <c r="AJ70" i="1"/>
  <c r="AJ69" i="1"/>
  <c r="AJ68" i="1"/>
  <c r="AJ67" i="1"/>
  <c r="AJ66" i="1"/>
  <c r="AJ95" i="1"/>
  <c r="AJ94" i="1"/>
  <c r="AJ114" i="1"/>
  <c r="AJ106" i="1"/>
  <c r="AJ93" i="1"/>
  <c r="AJ58" i="1"/>
  <c r="AJ57" i="1"/>
  <c r="AJ47" i="1"/>
  <c r="AJ6" i="1"/>
  <c r="AJ90" i="1"/>
  <c r="AJ46" i="1"/>
  <c r="AI65" i="1" l="1"/>
  <c r="AJ50" i="1" l="1"/>
  <c r="AJ49" i="1"/>
  <c r="AJ45" i="1"/>
  <c r="AK104" i="1" l="1"/>
  <c r="AI107" i="1"/>
  <c r="AK105" i="1"/>
  <c r="AK102" i="1"/>
  <c r="AK101" i="1"/>
  <c r="AK99" i="1"/>
  <c r="AK98" i="1"/>
  <c r="AK97" i="1"/>
  <c r="AK96" i="1"/>
  <c r="AK92" i="1"/>
  <c r="AK91" i="1"/>
  <c r="AK89" i="1"/>
  <c r="AK88" i="1"/>
  <c r="AK87" i="1"/>
  <c r="AK86" i="1"/>
  <c r="AK85" i="1"/>
  <c r="AK84" i="1"/>
  <c r="AK83" i="1"/>
  <c r="AK82" i="1"/>
  <c r="AK78" i="1"/>
  <c r="AK76" i="1"/>
  <c r="AK75" i="1"/>
  <c r="AK74" i="1"/>
  <c r="AK72" i="1"/>
  <c r="AK64" i="1"/>
  <c r="AI63" i="1"/>
  <c r="AK61" i="1"/>
  <c r="AI60" i="1"/>
  <c r="AI55" i="1"/>
  <c r="AI54" i="1"/>
  <c r="AI53" i="1"/>
  <c r="AI52" i="1"/>
  <c r="AI48" i="1"/>
  <c r="AK44" i="1"/>
  <c r="AK43" i="1"/>
  <c r="AK42" i="1"/>
  <c r="AK41" i="1"/>
  <c r="AK40" i="1"/>
  <c r="AK39" i="1"/>
  <c r="AK37" i="1"/>
  <c r="AK35" i="1"/>
  <c r="AJ34" i="1"/>
  <c r="AJ30" i="1"/>
  <c r="AJ29" i="1"/>
  <c r="AI28" i="1"/>
  <c r="AI26" i="1"/>
  <c r="AK25" i="1"/>
  <c r="AK24" i="1"/>
  <c r="AI23" i="1"/>
  <c r="AK22" i="1"/>
  <c r="AK21" i="1"/>
  <c r="AI19" i="1"/>
  <c r="AI16" i="1"/>
  <c r="AI15" i="1"/>
  <c r="AI13" i="1"/>
  <c r="AJ12" i="1"/>
  <c r="AI11" i="1"/>
  <c r="AI10" i="1"/>
  <c r="AI5" i="1"/>
</calcChain>
</file>

<file path=xl/sharedStrings.xml><?xml version="1.0" encoding="utf-8"?>
<sst xmlns="http://schemas.openxmlformats.org/spreadsheetml/2006/main" count="1506" uniqueCount="585">
  <si>
    <t>Status</t>
  </si>
  <si>
    <t>Tarifbezeichnung</t>
  </si>
  <si>
    <t>Tarifbeschreibung</t>
  </si>
  <si>
    <t>Tarifverträge</t>
  </si>
  <si>
    <t>Spital</t>
  </si>
  <si>
    <t>Arzt</t>
  </si>
  <si>
    <t>Apotheke</t>
  </si>
  <si>
    <t>Physiotherapie</t>
  </si>
  <si>
    <t>Ergotherapie</t>
  </si>
  <si>
    <t>Logopädie</t>
  </si>
  <si>
    <t>Spitex</t>
  </si>
  <si>
    <t>Chiropraktor</t>
  </si>
  <si>
    <t>Analyselabor</t>
  </si>
  <si>
    <t>Zahnarzt</t>
  </si>
  <si>
    <t>Techniker</t>
  </si>
  <si>
    <t>Zahntechniker</t>
  </si>
  <si>
    <t>Reha-Techniker</t>
  </si>
  <si>
    <t>Orthopädie-Schuhmacher</t>
  </si>
  <si>
    <t>Orthopädie-Techniker</t>
  </si>
  <si>
    <t>Akustiker</t>
  </si>
  <si>
    <t>Augenprothetiker</t>
  </si>
  <si>
    <t>Hebamme</t>
  </si>
  <si>
    <t>Psychotherapie</t>
  </si>
  <si>
    <t>Geburtshaus</t>
  </si>
  <si>
    <t>Andere</t>
  </si>
  <si>
    <t>Inhaltliche Verantwortung Referenzstammdaten</t>
  </si>
  <si>
    <t>Bewirtschaftung der Referenzstammdaten</t>
  </si>
  <si>
    <t>Publikationsort 
Referenzstammdaten 
alle Gesetze</t>
  </si>
  <si>
    <t>Publikationsort Referenzstammdaten 
KVG / VVG</t>
  </si>
  <si>
    <t>Publikationsort Referenzstammdaten 
UVG / MVG / IVG</t>
  </si>
  <si>
    <t>Gültig ab</t>
  </si>
  <si>
    <t>Gültig bis</t>
  </si>
  <si>
    <t>Mutation per</t>
  </si>
  <si>
    <t>Mutationsbeschreibung</t>
  </si>
  <si>
    <t>KVG</t>
  </si>
  <si>
    <t>UVG</t>
  </si>
  <si>
    <t>IVG</t>
  </si>
  <si>
    <t>MVG</t>
  </si>
  <si>
    <t>VVG</t>
  </si>
  <si>
    <t>001</t>
  </si>
  <si>
    <t>aktiv</t>
  </si>
  <si>
    <t>TARMED</t>
  </si>
  <si>
    <t>x</t>
  </si>
  <si>
    <t>BAG</t>
  </si>
  <si>
    <t>terminiert</t>
  </si>
  <si>
    <t>003</t>
  </si>
  <si>
    <t>007</t>
  </si>
  <si>
    <t>MTK - CTM</t>
  </si>
  <si>
    <t>ZMT</t>
  </si>
  <si>
    <t>008</t>
  </si>
  <si>
    <t>Belegarzt-Tarif UV/MVIV</t>
  </si>
  <si>
    <t>Tarif médical du médecin agréé AA/AM/AI</t>
  </si>
  <si>
    <t>010</t>
  </si>
  <si>
    <t>SwissDRG</t>
  </si>
  <si>
    <t>swissDRG</t>
  </si>
  <si>
    <t>011</t>
  </si>
  <si>
    <t>SwissDRG Zusatzentgelte-Katalog</t>
  </si>
  <si>
    <t>SwissDRG Catalogue des rémunérations supplémentaires</t>
  </si>
  <si>
    <t>012</t>
  </si>
  <si>
    <t>Stationäre Leistungen ohne DRG</t>
  </si>
  <si>
    <t>Services d'hospitalisation à aucune DRG</t>
  </si>
  <si>
    <t>Forum Datenaustausch</t>
  </si>
  <si>
    <t>Fachorgan</t>
  </si>
  <si>
    <t>020</t>
  </si>
  <si>
    <t>reserviert</t>
  </si>
  <si>
    <t>ST Reha</t>
  </si>
  <si>
    <t>SwissDRG ST Reha</t>
  </si>
  <si>
    <t>021</t>
  </si>
  <si>
    <t>ST Reha Zusatzentgelte-Katalog</t>
  </si>
  <si>
    <t>ST Reha Catalogue des rémunérations supplémentaires</t>
  </si>
  <si>
    <t>030</t>
  </si>
  <si>
    <t>TARPSY</t>
  </si>
  <si>
    <t>031</t>
  </si>
  <si>
    <t>TarPSY Zusatzentgelte-Katalog</t>
  </si>
  <si>
    <t>TARPSY Catalogue des rémunérations supplémentaires</t>
  </si>
  <si>
    <t>050</t>
  </si>
  <si>
    <t>Tarif für Arbeitsmedizinische Vorsorgeuntersuchungen</t>
  </si>
  <si>
    <t>Tarif pour dépistages précoces dans le domaine de la médecine du travail</t>
  </si>
  <si>
    <t>(x)</t>
  </si>
  <si>
    <t>FMH / Suva</t>
  </si>
  <si>
    <t>090</t>
  </si>
  <si>
    <t>Zahnarzt-Tarif UV / MV / IV (SSO)</t>
  </si>
  <si>
    <t>Tarif dentaire suisse AA / AM / AI (SSO)</t>
  </si>
  <si>
    <t>MTK - CTM / SSO</t>
  </si>
  <si>
    <t>Tarif für zahntechnische Arbeiten UV / MV / IV (VZLS)</t>
  </si>
  <si>
    <t>Tarif pour les travaux de technique dentaire AA / AM / AI (VZLS)</t>
  </si>
  <si>
    <t>MTK - CTM / SSO / VZLS</t>
  </si>
  <si>
    <t>272</t>
  </si>
  <si>
    <t>Arzt-Tarif Liechtenstein</t>
  </si>
  <si>
    <t>Tarif médical Liechtenstein</t>
  </si>
  <si>
    <t>Landesverwaltung FL</t>
  </si>
  <si>
    <t>273</t>
  </si>
  <si>
    <t>280</t>
  </si>
  <si>
    <t>Tarif Auslandrechnungen (Sozialversicherungsabkommen)</t>
  </si>
  <si>
    <t>Tarif pour factures tarifaires étrangères (accord de sécurité sociale)</t>
  </si>
  <si>
    <t>290</t>
  </si>
  <si>
    <t xml:space="preserve">Tarif für polydisziplinären Gutachten für die IV </t>
  </si>
  <si>
    <t>Tarif pour les expertises pluridisciplinaires de l’AI </t>
  </si>
  <si>
    <t>BSV</t>
  </si>
  <si>
    <t>302</t>
  </si>
  <si>
    <t>Spitalleistungs-Katalog (SLK)</t>
  </si>
  <si>
    <t>Catalogue des prestations hospitalières (CPH)</t>
  </si>
  <si>
    <t>311</t>
  </si>
  <si>
    <t>Tarif suisse de physiothérapie (physioswiss) (1.1.2018 AA / AM / AI)</t>
  </si>
  <si>
    <t>MTK - CTM / physioswiss</t>
  </si>
  <si>
    <t>Physiotherapie-Tarif KV (1.1.2018)</t>
  </si>
  <si>
    <t>Tarif suisse de physiothérapie (1.1.2018 LAMal)</t>
  </si>
  <si>
    <t>316</t>
  </si>
  <si>
    <t>Eidg. Analysenliste (EAL)</t>
  </si>
  <si>
    <t>Liste fédérale des analyses (LA)</t>
  </si>
  <si>
    <t>317</t>
  </si>
  <si>
    <t>318</t>
  </si>
  <si>
    <t>Analysenliste (EAL) Liechtenstein (Neu ab 1.6.2010)</t>
  </si>
  <si>
    <t>Liste des analyses (LA) Liechtenstein (Neu ab 1.6.2010)</t>
  </si>
  <si>
    <t>320</t>
  </si>
  <si>
    <t>Zahnarzt-Tarif PP (SSO)</t>
  </si>
  <si>
    <t>Tarif dentaire suisse PP (SSO)</t>
  </si>
  <si>
    <t>SSO</t>
  </si>
  <si>
    <t>321</t>
  </si>
  <si>
    <t>Tarif für zahntechnische Arbeiten PP (VZLS)</t>
  </si>
  <si>
    <t>Tarif pour les travaux de technique dentaire PP (VZLS)</t>
  </si>
  <si>
    <t>VZLS</t>
  </si>
  <si>
    <t>322</t>
  </si>
  <si>
    <t>Zahnarzt-Tarif KV (SSO)</t>
  </si>
  <si>
    <t>Tarif dentaire suisse AA / AM / AI / Amal (SSO)</t>
  </si>
  <si>
    <t>323</t>
  </si>
  <si>
    <t>Tarif für zahntechnische Arbeiten KV (VZLS)</t>
  </si>
  <si>
    <t>Tarif pour les travaux de technique dentaire AA / AM / AI / Amal (VZLS)</t>
  </si>
  <si>
    <t>324</t>
  </si>
  <si>
    <t>Chiropraktoren-Tarif (ChiroSuisse)</t>
  </si>
  <si>
    <t>Tarif des chiropraticiens (SCG)</t>
  </si>
  <si>
    <t>Vertragspartner</t>
  </si>
  <si>
    <t>325</t>
  </si>
  <si>
    <t>Ergotherapie-Tarif (EVS)</t>
  </si>
  <si>
    <t>Tarif d'ergothérapie (ASE)</t>
  </si>
  <si>
    <t>326</t>
  </si>
  <si>
    <t>Orthopädie-Schuhtechnische Arbeiten UV MV IV (SSOMV)</t>
  </si>
  <si>
    <t>Travaux en technique Orthopédique de chaussures AA AM AI (ASMCBO)</t>
  </si>
  <si>
    <t>MTK - SSOMV</t>
  </si>
  <si>
    <t>327</t>
  </si>
  <si>
    <t>Orthopädietechnische Arbeiten Tarif UV MV IV (SVOT)</t>
  </si>
  <si>
    <t>Travaux en orthopedie technique Tarif  AA AM AI (ASTO)</t>
  </si>
  <si>
    <t>MTK - SVOT</t>
  </si>
  <si>
    <t>328</t>
  </si>
  <si>
    <t>Logopädietarif</t>
  </si>
  <si>
    <t>Tarif de logopédie</t>
  </si>
  <si>
    <t>Tarif für Hörgeräte (HZV)</t>
  </si>
  <si>
    <t>Tarif pour appareils acoustiques (HZV)</t>
  </si>
  <si>
    <t>MTK - AKUSTIKA, VHS</t>
  </si>
  <si>
    <t>Tarif für ambulante neuropsychologische Leistungen an versicherten Personen gemäss IVG, UVG und MVG in zugelassenen Institutionen (H+)</t>
  </si>
  <si>
    <t>Tarif pour des prestations neuropsychologiques ambulatoires fournies aux assurés selon LAI,  LAA et LAM dans des institutions reconnues (H+)</t>
  </si>
  <si>
    <t>MTK / H+</t>
  </si>
  <si>
    <t>331</t>
  </si>
  <si>
    <t>Tarif für Augenprothesen</t>
  </si>
  <si>
    <t>Tarif de prothèse occulaire</t>
  </si>
  <si>
    <t>MTK</t>
  </si>
  <si>
    <t>332</t>
  </si>
  <si>
    <t>Evaluation der funktionellen Leistungsfähigkeit (EFL)</t>
  </si>
  <si>
    <t>Evaluation de la capacité fonctionnelle (ECF)</t>
  </si>
  <si>
    <t>MTK - Verein IG Ergonomie SAR</t>
  </si>
  <si>
    <t xml:space="preserve">Tarif pour infirmières et infirmiers ASI selon AA/AM/AI </t>
  </si>
  <si>
    <t>MTK / SBK</t>
  </si>
  <si>
    <t>335</t>
  </si>
  <si>
    <t>Tarif für zahntechnische Arbeiten (VZLS) nach UV/MV/IV</t>
  </si>
  <si>
    <t>Tarif pour les travaux de technique dentaire (ALPDS) selon AA/AM/AI</t>
  </si>
  <si>
    <t>Tarif für ambulante logopädische Leistungen "freischaffend" (Tarif 555)</t>
  </si>
  <si>
    <t>Tarif pour des prestations ambulatoires logopédiques "indépendent" (Tarif 555)</t>
  </si>
  <si>
    <t>Rollstuhltarif UV/MV/IV</t>
  </si>
  <si>
    <t xml:space="preserve">Tarif fauteuil roulant AA / AM / AI </t>
  </si>
  <si>
    <t>MTK / SVOT / swiss medtech</t>
  </si>
  <si>
    <t>338</t>
  </si>
  <si>
    <t>Ergotherapie-Tarif UV/MV/IV</t>
  </si>
  <si>
    <t>Tarif d'ergothérapie AA/AM/AI</t>
  </si>
  <si>
    <t>MTK - EVS/SRK</t>
  </si>
  <si>
    <t>340</t>
  </si>
  <si>
    <t>Neuropsychologische Leistungen KVG</t>
  </si>
  <si>
    <t>Services neuropsychologiques LaMal</t>
  </si>
  <si>
    <t>SVPN / H+</t>
  </si>
  <si>
    <t>Pauschalen KVG ausserhalb Tarif 003</t>
  </si>
  <si>
    <t>Tarifs forfaitaires LaMal hors tarif 003</t>
  </si>
  <si>
    <t>351</t>
  </si>
  <si>
    <t xml:space="preserve">Pandemieleistungen </t>
  </si>
  <si>
    <t>Tarif pandémique</t>
  </si>
  <si>
    <t>400</t>
  </si>
  <si>
    <t>Medikamenten-Katalog Pharmacode</t>
  </si>
  <si>
    <t>Catalogue de médicaments code Pharma</t>
  </si>
  <si>
    <t>HCI Solution</t>
  </si>
  <si>
    <t>SL Therapeutische Gruppe 70 (Homoeopathica / Anthroposophica / Spezifische Immuntherapeutika)</t>
  </si>
  <si>
    <t>LS Groupe thérapeutique 70 (Homoeopathie / Anthroposophie /Médicaments relevant de l'immunothérapie spécifique)</t>
  </si>
  <si>
    <t>402</t>
  </si>
  <si>
    <t>GTIN - Arzneimittel und Medizinprodukte</t>
  </si>
  <si>
    <t>Catalogue de médicaments GTIN (LS / HL / LPPA / LiMA)</t>
  </si>
  <si>
    <t>GS1</t>
  </si>
  <si>
    <t>403</t>
  </si>
  <si>
    <t>Human-Arzneimittel swissmedic (8-stellig Zulassungsnummer Packungscode)</t>
  </si>
  <si>
    <t>Catalogue de médicaments swissmedic</t>
  </si>
  <si>
    <t>swissmedic</t>
  </si>
  <si>
    <t>404</t>
  </si>
  <si>
    <t xml:space="preserve">Homöopathische und anthroposophische Arzneimittel swissmedic (6-stellig Zulassungsnummer) </t>
  </si>
  <si>
    <t xml:space="preserve">Médicaments homéopathiques et anthroposophiques swissmedic (numéro d'agrément à 6 chiffres) </t>
  </si>
  <si>
    <t>405</t>
  </si>
  <si>
    <t>Ergänzungen zu den Medizinal-Tarifen</t>
  </si>
  <si>
    <t>Adjonctions aux tarifs médicaux</t>
  </si>
  <si>
    <t>406</t>
  </si>
  <si>
    <t>Übrige Leistungen nicht in offiziellen Tarifen definiert (Arzt KVG/VVG)</t>
  </si>
  <si>
    <t>Autres prestations non définies dans des tarifs officiels (médecin LAMal/LCA)</t>
  </si>
  <si>
    <t>407</t>
  </si>
  <si>
    <t>Übrige Leistungen nicht in offiziellen Tarifen definiert (Paramedizin KVG/VVG)</t>
  </si>
  <si>
    <t>Autres prestations non définies dans des tarifs officiels (prestations paramédicales LAMal/LCA)</t>
  </si>
  <si>
    <t>408</t>
  </si>
  <si>
    <t>Ausländische Referenznummer für Arzneimittel z.B PZN</t>
  </si>
  <si>
    <t>Numéro de référence étranger pour les drogues, par exemple PZN</t>
  </si>
  <si>
    <t>Nummer auf Packung</t>
  </si>
  <si>
    <t>410</t>
  </si>
  <si>
    <t xml:space="preserve">Chiropraktoren-Tarif  UV / MV / IV (Chirosuisse) </t>
  </si>
  <si>
    <t>Tarif des chiropraticiens AA / AM / AI (chirosuisse)</t>
  </si>
  <si>
    <t>MTK - CTM / chiroswiss</t>
  </si>
  <si>
    <t>451</t>
  </si>
  <si>
    <t>Rayon-Codes</t>
  </si>
  <si>
    <t>Codes rayon</t>
  </si>
  <si>
    <t>452</t>
  </si>
  <si>
    <t>LiMA: liste des moyens et appareils</t>
  </si>
  <si>
    <t>453</t>
  </si>
  <si>
    <t>HVUV: Verordnung über die Abgabe von Hilfsmitteln durch die Unfallversicherung</t>
  </si>
  <si>
    <t>OMAA: Ordonnance sur la remise de moyens auxiliaires par l’assurance—accidents</t>
  </si>
  <si>
    <t>500</t>
  </si>
  <si>
    <t>Traitements par  dialyse ambulatoire (SVK et H+)</t>
  </si>
  <si>
    <t>501</t>
  </si>
  <si>
    <t>Tarif Organes solides (SVK)</t>
  </si>
  <si>
    <t>502</t>
  </si>
  <si>
    <t>Tarif Transplantation de cellules souches (SVK)</t>
  </si>
  <si>
    <t>503</t>
  </si>
  <si>
    <t>Tarif Radiothérapie à protons (SVK)</t>
  </si>
  <si>
    <t>504</t>
  </si>
  <si>
    <t>Tarif Nutrition à domicile (SVK)</t>
  </si>
  <si>
    <t>505</t>
  </si>
  <si>
    <t>Mechanische Heimventilation</t>
  </si>
  <si>
    <t>Tarif Ventilation mécanique de la maison (SVK)</t>
  </si>
  <si>
    <t>506</t>
  </si>
  <si>
    <t>Medikamente SVK</t>
  </si>
  <si>
    <t>Tarif Médicament SVK</t>
  </si>
  <si>
    <t>510</t>
  </si>
  <si>
    <t>Tarif für Ernährungsberatung (SVDE)</t>
  </si>
  <si>
    <t>Tarif de conseils nutritionnels (ASDD)</t>
  </si>
  <si>
    <t>MTK / SVDE</t>
  </si>
  <si>
    <t>511</t>
  </si>
  <si>
    <t>Tarif für Diabetesberatung (SDG)</t>
  </si>
  <si>
    <t>Tarif de conseils diabétiques (ASD)</t>
  </si>
  <si>
    <t>Tarif für nichtärztliche Beratungs- und Pflegeleistungen in Spitälern; ambulante onkologische Behandlung (H+)</t>
  </si>
  <si>
    <t>Tarif pour des prestations non médicales de conseils et de soins en milieu hospitalier: traitement ambulatoire oncologique (H+)</t>
  </si>
  <si>
    <t>MTK / H+ &amp; Vertragspartner</t>
  </si>
  <si>
    <t>Tarif für nichtärztliche Beratungs- und Pflegeleistungen in Spitälern; ambulante Stomaberatung und -behandlung (H+)</t>
  </si>
  <si>
    <t>Tarif pour des prestations non médicales de conseils et de soins en milieu hospitalier: conseil et traitement ambulatoires en matière de stomie (H+)</t>
  </si>
  <si>
    <t>Tarif für ambulante Leistungen der Ernährungsberatung in Spitälern (H+)</t>
  </si>
  <si>
    <t>Tarif pour des prestations ambulatoires de conseils en nutrition fournies en établissements hospitaliers (H+)</t>
  </si>
  <si>
    <t>Tarif für ambulante Leistungen der Diabetesberatung in Spitälern (H+)</t>
  </si>
  <si>
    <t>Tarif pour des prestations ambulatoires de conseils aux diabétiques fournies en établissements hospitaliers (H+)</t>
  </si>
  <si>
    <t>Tarif für Diabetesberatung (SBK)</t>
  </si>
  <si>
    <t>Tarif pour les conseils diabétiques (ASI)</t>
  </si>
  <si>
    <t>530</t>
  </si>
  <si>
    <t>Schweiz. Spitex-Rahmentarif</t>
  </si>
  <si>
    <t>Tarife cadre suisse de Spitex</t>
  </si>
  <si>
    <t>Pflegeleistungen ambulant</t>
  </si>
  <si>
    <t>Prestations de soins ambulatoire</t>
  </si>
  <si>
    <t>533</t>
  </si>
  <si>
    <t>Spitex-Tarif UV/MV/IV</t>
  </si>
  <si>
    <t>Tarif Aide et soins à domicile AA/AM/AI</t>
  </si>
  <si>
    <t>MTK - CTM / Spitex</t>
  </si>
  <si>
    <t>540</t>
  </si>
  <si>
    <t>Tarif für die Vermietung von Inhalations- und Atemtheraphiegeräte</t>
  </si>
  <si>
    <t>Tarif de location d'appareils d'inhalation et de respiration</t>
  </si>
  <si>
    <t>Tarif Lungenliga</t>
  </si>
  <si>
    <t>Tarif de la ligue pulmonaire</t>
  </si>
  <si>
    <t>542</t>
  </si>
  <si>
    <t>Tarif für Inhalations- und Atemtherapie (Ergänzungen zur MiGeL) KVG</t>
  </si>
  <si>
    <t>Tarif pour les thérapies respiratoire et par inhalation (complément à la LiMA) LAMal</t>
  </si>
  <si>
    <t>550</t>
  </si>
  <si>
    <t>Schweiz. Hebammentarif</t>
  </si>
  <si>
    <t>Tarif suisse des sages-femmes</t>
  </si>
  <si>
    <t>Tarif für nichtärztliche Beratungs- und Pflegeleistungen in Spitälern; ambulante Behandlung im Zusammenhang mit Geburt, Geburtsvorbereitung und Wochenbett durch Hebammen, CHF (H+)</t>
  </si>
  <si>
    <t>Tarif pour des prestations non médicales de conseils et de soins en milieu hospitalier: traitement ambulatoire lié à l’accouchement, à la préparation à l’accouchement et aux soins postnatals par des sages-femmes,  CHF (H+)</t>
  </si>
  <si>
    <t>Tarif für nichtärztliche Beratungs- und Pflegeleistungen in Spitälern; ambulante Behandlung im Zusammenhang mit Geburt, Geburtsvorbereitung und Wochenbett durch Hebammen, TP (H+)</t>
  </si>
  <si>
    <t>Tarif pour des prestations non médicales de conseils et de soins en milieu hospitalier: traitement ambulatoire lié à l’accouchement, à la préparation à l’accouchement et aux soins postnatals par des sages-femmes,  PT (H+)</t>
  </si>
  <si>
    <t>553</t>
  </si>
  <si>
    <t>Tarif pour des prestations ambulatoires physiothérapeutiques fournies en établissements hospitaliers (H+) (1.1.2018 AA / AM / AI)</t>
  </si>
  <si>
    <t>554</t>
  </si>
  <si>
    <t>Tarif für ambulante ergotherapeutische Leistungen in Spitälern (H+)</t>
  </si>
  <si>
    <t>Tarif pour des prestations ambulatoires ergothérapeutiques fournies en établissements hospitaliers (H+)</t>
  </si>
  <si>
    <t>555</t>
  </si>
  <si>
    <t>Tarif für ambulante logopädische Leistungen in Spitälern (H+)</t>
  </si>
  <si>
    <t>Tarif pour des prestations ambulatoires logopédiques fournies en établissements hospitaliers (H+)</t>
  </si>
  <si>
    <t>556</t>
  </si>
  <si>
    <t>Tarif für ambulante muskuloskelettale Rehabilitation und Neurorehabilitation in Spitälern (H+)</t>
  </si>
  <si>
    <t>Tarif de la réhabilitation musculoskelettal et neurologique ambulatoires en établissements hospitaliers (H+)</t>
  </si>
  <si>
    <t>Physiotherapie-Tarif ambulant KVG neu, beantragt durch H+ und curafutura</t>
  </si>
  <si>
    <t>Tarif de physiothérapie LAMal nouveau, motionner par H+ et curafutura</t>
  </si>
  <si>
    <t>570</t>
  </si>
  <si>
    <t>Leistungsorientierte Abgeltung der Apothekerleistungen (LOA)</t>
  </si>
  <si>
    <t>Rémunération basée sur les prestations (RBP)</t>
  </si>
  <si>
    <t>571</t>
  </si>
  <si>
    <t>Übrige Leistungen nicht in offiziellen Tarifen definiert (Apotheke KVG/VVG)</t>
  </si>
  <si>
    <t>Autres prestations non définies dans des tarifs officiels (pharmacie LAMal/LCA)</t>
  </si>
  <si>
    <t>580</t>
  </si>
  <si>
    <t>Tarif Schweizerische Rettungsflugwacht Rega und H+</t>
  </si>
  <si>
    <t>Tarif de la Garde Aérienne Suisse de Sauvetage (REGA)</t>
  </si>
  <si>
    <t>581</t>
  </si>
  <si>
    <t>582</t>
  </si>
  <si>
    <t>Psychotherapie Tarif UV/MV/IV</t>
  </si>
  <si>
    <t>MTK / FSP</t>
  </si>
  <si>
    <t>BSV / ZMT</t>
  </si>
  <si>
    <t>583</t>
  </si>
  <si>
    <t>Transporte und Rettungen</t>
  </si>
  <si>
    <t>Transports et sauvetages</t>
  </si>
  <si>
    <t>MTK / Diverse</t>
  </si>
  <si>
    <t>584</t>
  </si>
  <si>
    <t>Transporte und Rettungen KVG / VVG</t>
  </si>
  <si>
    <t>590</t>
  </si>
  <si>
    <t>Ambulante komplementärmedizinische Leistungen VVG</t>
  </si>
  <si>
    <t>Complémentaires services médicaux ambulatoire (LCA)</t>
  </si>
  <si>
    <t>595</t>
  </si>
  <si>
    <t>Ambulante gesundheitsfördernde Leistungen VVG</t>
  </si>
  <si>
    <t>Versichererteam Gesundheitsförderung</t>
  </si>
  <si>
    <t>699</t>
  </si>
  <si>
    <t>Übrige Leistungen nicht in offiziellen Tarifen definiert (Labor KVG/VVG)</t>
  </si>
  <si>
    <t>Autres prestations non définies dans des tarifs officiels (laboratoire LAMal/LCA)</t>
  </si>
  <si>
    <t>740</t>
  </si>
  <si>
    <t>HirsMed.Net</t>
  </si>
  <si>
    <t>741</t>
  </si>
  <si>
    <t>Zürcher Mittelstandstarif</t>
  </si>
  <si>
    <t>742</t>
  </si>
  <si>
    <t>BBV+</t>
  </si>
  <si>
    <t>779</t>
  </si>
  <si>
    <t>Reservierte Tarifnummern 740 -779</t>
  </si>
  <si>
    <t>800</t>
  </si>
  <si>
    <t>APDRG: cost-weight version 3.2</t>
  </si>
  <si>
    <t>APDRG: cost-weight version 4.1</t>
  </si>
  <si>
    <t>805</t>
  </si>
  <si>
    <t>APDRG: cost-weight version 5.1</t>
  </si>
  <si>
    <t>806</t>
  </si>
  <si>
    <t>APDRG: cost-weight version 6.0</t>
  </si>
  <si>
    <t>904</t>
  </si>
  <si>
    <t>Berufliche Eingliederungsmassnahmen</t>
  </si>
  <si>
    <t>Mesures de réinsertion professionnelle</t>
  </si>
  <si>
    <t>907</t>
  </si>
  <si>
    <t>Bewirtschaftung Hilfsmitteldepots IV</t>
  </si>
  <si>
    <t>Gestion des dépôts de ressources AI</t>
  </si>
  <si>
    <t>908</t>
  </si>
  <si>
    <t>Tarif für Hörgeräteversorgung bei der AHV/IV</t>
  </si>
  <si>
    <t>Tarif pour l’appareillage auditif à l‘AVS/AI</t>
  </si>
  <si>
    <t>910</t>
  </si>
  <si>
    <t>Spitaltarif für stationäre Leistungen nach UV/IV/MV</t>
  </si>
  <si>
    <t>Tarif hospitalier pour prestations stationnaires selon AA/AI/AM</t>
  </si>
  <si>
    <t>914</t>
  </si>
  <si>
    <t>Autres aides de la AI</t>
  </si>
  <si>
    <t>915</t>
  </si>
  <si>
    <t>Frühintervention Autismus</t>
  </si>
  <si>
    <t>Autisme d'intervention précoce</t>
  </si>
  <si>
    <t>920</t>
  </si>
  <si>
    <t>Spitaltarif für stationäre Leistungen nach KVG</t>
  </si>
  <si>
    <t>Tarif hospitalier pour prestations stationnaires selon LAMal</t>
  </si>
  <si>
    <t>923</t>
  </si>
  <si>
    <t>Tarif Hilflosenentschädigung und Assistenzbeitrag IV</t>
  </si>
  <si>
    <t>Tarif pour l'allocation d'impuissance et la contribution d'assistance AI</t>
  </si>
  <si>
    <t>925</t>
  </si>
  <si>
    <t>Informatiktarif für Blinde und hochgradig Sehbehinderte IV</t>
  </si>
  <si>
    <t>Tarif d'information pour les aveugles et les malvoyants AI</t>
  </si>
  <si>
    <t>930</t>
  </si>
  <si>
    <t>Spitaltarif für stationäre Leistungen nach VVG</t>
  </si>
  <si>
    <t>Tarif hospitalier pour prestations stationnaires selon LCA</t>
  </si>
  <si>
    <t>940</t>
  </si>
  <si>
    <t>Übrige Leistungen Spital ambulant KVG / VVG</t>
  </si>
  <si>
    <t>Tarif hospitalier pour autres prestations</t>
  </si>
  <si>
    <t>951</t>
  </si>
  <si>
    <t>Pflegeheim BESA 4</t>
  </si>
  <si>
    <t>EMS BESA 4</t>
  </si>
  <si>
    <t>952</t>
  </si>
  <si>
    <t>Pflegeheim BESA 12</t>
  </si>
  <si>
    <t>EMS BESA 12</t>
  </si>
  <si>
    <t>953</t>
  </si>
  <si>
    <t>Pflegeheim PLAISIR 8</t>
  </si>
  <si>
    <t>EMS PLAISIR 8</t>
  </si>
  <si>
    <t>954</t>
  </si>
  <si>
    <t>Pflegeheim RAI/RUG 12</t>
  </si>
  <si>
    <t>EMS RAI/RUG 12</t>
  </si>
  <si>
    <t>955</t>
  </si>
  <si>
    <t>Pflegeheim RAI/RUG 44 + 12</t>
  </si>
  <si>
    <t>EMS RAI/RUG 44 + 12</t>
  </si>
  <si>
    <t>956</t>
  </si>
  <si>
    <t>Pflegeheim ZSB 10</t>
  </si>
  <si>
    <t>EMS ZSB 10</t>
  </si>
  <si>
    <t>957</t>
  </si>
  <si>
    <t>Pflegeheim CH Index RAI/RUG 12</t>
  </si>
  <si>
    <t>EMS CH Index RAI/RUG 12</t>
  </si>
  <si>
    <t>958</t>
  </si>
  <si>
    <t>Pflegeheim Tessin 5</t>
  </si>
  <si>
    <t>EMS Tessin 5</t>
  </si>
  <si>
    <t>959</t>
  </si>
  <si>
    <t>Pflegeheim Fribourg 6</t>
  </si>
  <si>
    <t>EMS Fribourg 6</t>
  </si>
  <si>
    <t>Pflegeleistungen stationär</t>
  </si>
  <si>
    <t>Prestation de soins stationaire</t>
  </si>
  <si>
    <t>Tages- oder Nachtstrukturen und In-house Spitex Stufen/Pauschalen</t>
  </si>
  <si>
    <t>Structures de jour ou de nuit et soins spitex in house par niveau/forfait</t>
  </si>
  <si>
    <t>Tages- oder Nachtstrukturen und In-house Spitex Zeittarif</t>
  </si>
  <si>
    <t xml:space="preserve">Structures de jour et de nuit et soins spitex in house par tarif horaire </t>
  </si>
  <si>
    <t>Akut- und Übergangspflege Stufen</t>
  </si>
  <si>
    <t xml:space="preserve">Soins aigus et de transition par niveau     </t>
  </si>
  <si>
    <t>Akut- und Übergangspflege Zeittarif</t>
  </si>
  <si>
    <t xml:space="preserve">Soins aigus et de transition par tarif horaire </t>
  </si>
  <si>
    <t>Akut- und Übergangspflege Pauschalen</t>
  </si>
  <si>
    <t>Forfaits pour soins aigus et de transition</t>
  </si>
  <si>
    <t>Pauschalen für "Nicht-Pflegeleistungen"</t>
  </si>
  <si>
    <t>Forfaits pour prestations de soins non à charge</t>
  </si>
  <si>
    <t>980</t>
  </si>
  <si>
    <t>Tarif für Handelsware UV/MV/IV (SVOT/ORS)</t>
  </si>
  <si>
    <t>Tarif pour les marchandises commerciales AA/AI/AM (SVOT /ORS)</t>
  </si>
  <si>
    <t>999</t>
  </si>
  <si>
    <t>Leistungen, die in keinem der aufgeführten Tarife enthalten sind</t>
  </si>
  <si>
    <t>Prestations ne figurant dans aucun des tarifs énumérés</t>
  </si>
  <si>
    <t>Keine</t>
  </si>
  <si>
    <t>Reserviert für:</t>
  </si>
  <si>
    <t>TARIFE</t>
  </si>
  <si>
    <t>H00-H99</t>
  </si>
  <si>
    <t>Helsana</t>
  </si>
  <si>
    <t>Reservierung Helsana</t>
  </si>
  <si>
    <t>H0H-H9H</t>
  </si>
  <si>
    <t>S00-S99</t>
  </si>
  <si>
    <t>Suva</t>
  </si>
  <si>
    <t>Reservierung Suva</t>
  </si>
  <si>
    <t>00S-99S</t>
  </si>
  <si>
    <t>Swica</t>
  </si>
  <si>
    <t>Reservierung Swica</t>
  </si>
  <si>
    <t>K00-K99</t>
  </si>
  <si>
    <t>KPT</t>
  </si>
  <si>
    <t>Reservierung KPT</t>
  </si>
  <si>
    <t>V00-V99</t>
  </si>
  <si>
    <t>Visana</t>
  </si>
  <si>
    <t>Reservierung Visana</t>
  </si>
  <si>
    <t>W00-W99</t>
  </si>
  <si>
    <t>Sanitas</t>
  </si>
  <si>
    <t>Reservierung Sanitas</t>
  </si>
  <si>
    <t>P01</t>
  </si>
  <si>
    <t>Privatversicherer</t>
  </si>
  <si>
    <t>KIMPA-Tarif</t>
  </si>
  <si>
    <t>E00-E99</t>
  </si>
  <si>
    <t>HSK</t>
  </si>
  <si>
    <t>Reserviert für Einkaufsgemeinschaft Helsana, Sanitas und KPT (HSK)</t>
  </si>
  <si>
    <t>G00 - G99</t>
  </si>
  <si>
    <t>EGK</t>
  </si>
  <si>
    <t>Reservierung für EGK</t>
  </si>
  <si>
    <t>C00 – C99</t>
  </si>
  <si>
    <t>Concordia</t>
  </si>
  <si>
    <t>Reservierung Concordia</t>
  </si>
  <si>
    <t>O50 - O99</t>
  </si>
  <si>
    <t>ÖKK</t>
  </si>
  <si>
    <t>Reservierung ÖKK</t>
  </si>
  <si>
    <t>A01 - A99</t>
  </si>
  <si>
    <t>Assura</t>
  </si>
  <si>
    <t>Reservierung Assura</t>
  </si>
  <si>
    <t>00C - 99C</t>
  </si>
  <si>
    <t>CSS</t>
  </si>
  <si>
    <t>Reservierung CSS</t>
  </si>
  <si>
    <t>00A - 99A</t>
  </si>
  <si>
    <t>Axa</t>
  </si>
  <si>
    <t>Reservierung Axa</t>
  </si>
  <si>
    <t>T00 - T99</t>
  </si>
  <si>
    <t>Tarifsuisse</t>
  </si>
  <si>
    <t>Reservierung Tarifsuisse</t>
  </si>
  <si>
    <t>SA0-SA9</t>
  </si>
  <si>
    <t>SASIS</t>
  </si>
  <si>
    <t>Reservierung SASIS</t>
  </si>
  <si>
    <t>Mutation 
per</t>
  </si>
  <si>
    <t>Ambulante Dialysenbehandlungen</t>
  </si>
  <si>
    <t>Tarif Solide Organe</t>
  </si>
  <si>
    <t>Tarif Stammzell-Transplantation</t>
  </si>
  <si>
    <t>Tarif Protonen-Strahlentherapie</t>
  </si>
  <si>
    <t>Tarif Ernährung zuhause</t>
  </si>
  <si>
    <t>743</t>
  </si>
  <si>
    <t>Kalkulationshilfe Medicalculis</t>
  </si>
  <si>
    <t>Tarif-
typ</t>
  </si>
  <si>
    <r>
      <t xml:space="preserve">Tariftyp für bilaterale Tarife </t>
    </r>
    <r>
      <rPr>
        <sz val="18"/>
        <color rgb="FFFF0000"/>
        <rFont val="Calibri"/>
        <family val="2"/>
        <scheme val="minor"/>
      </rPr>
      <t>(ohne Gewähr)</t>
    </r>
  </si>
  <si>
    <t>Tariftyp</t>
  </si>
  <si>
    <t>971</t>
  </si>
  <si>
    <t>Ambulante Unterdruck-Wundbehandlung in der Domiziltherapie UV/MV/IV</t>
  </si>
  <si>
    <t>Atupri</t>
  </si>
  <si>
    <t>Reservierung Atupri</t>
  </si>
  <si>
    <t>AT0-AT9</t>
  </si>
  <si>
    <t>352</t>
  </si>
  <si>
    <t>353</t>
  </si>
  <si>
    <t>LKV</t>
  </si>
  <si>
    <t>KVG-FL: Leistungen von Psychotherapeuten</t>
  </si>
  <si>
    <t>KVG-FL: Leistungen von medizinischen Masseuren</t>
  </si>
  <si>
    <t>TARDOC</t>
  </si>
  <si>
    <t>005</t>
  </si>
  <si>
    <t>Ambulante Pauschalen</t>
  </si>
  <si>
    <t>341</t>
  </si>
  <si>
    <t>Podologie KVG</t>
  </si>
  <si>
    <t>Andere Hilfsmittel der IV / AHV</t>
  </si>
  <si>
    <t>Darf nur in Anwendung gelangen falls es keine GTIN gibt!</t>
  </si>
  <si>
    <t>454</t>
  </si>
  <si>
    <t>I00-I99</t>
  </si>
  <si>
    <t>innova</t>
  </si>
  <si>
    <t>Reservierung innova</t>
  </si>
  <si>
    <t>MiGeL: Mittel und Gegenstände Liste (HVB Selbstanwendung)</t>
  </si>
  <si>
    <t>MiGeL: Mittel und Gegenstände Liste (HVB Pflege)</t>
  </si>
  <si>
    <t>Psychotherapie Tarif KVG</t>
  </si>
  <si>
    <t>Psychothérapie Tarif LAMal</t>
  </si>
  <si>
    <t>Psychothérapie Tarif AA/AM/AI</t>
  </si>
  <si>
    <t>Pflegeheim</t>
  </si>
  <si>
    <t>Podologie LAMal</t>
  </si>
  <si>
    <t>Traitement ambulatoire à domicile des plaies par pression négative AA/AI/AM</t>
  </si>
  <si>
    <t xml:space="preserve"> </t>
  </si>
  <si>
    <t>Organisation Podologie Schweiz OPS</t>
  </si>
  <si>
    <t>Mindestens bis 31.12.2023 bzw. bis die definitive Tarifstruktur in Kraft tritt
Analogie bis auf Weiteres und ohne Präjudiz auch im UVG, MVG und IVG.</t>
  </si>
  <si>
    <t>FSP/H+/curafutura/Santésuisse</t>
  </si>
  <si>
    <t>smf / 20230419</t>
  </si>
  <si>
    <t>Tarifmodell PS25</t>
  </si>
  <si>
    <t>534</t>
  </si>
  <si>
    <t>535</t>
  </si>
  <si>
    <t>KVG-FL: Pflege ambulant</t>
  </si>
  <si>
    <t>KVG-FL: Pflege stationär</t>
  </si>
  <si>
    <t>091</t>
  </si>
  <si>
    <t>KVG-FL : soins ambulatoires</t>
  </si>
  <si>
    <t>KVG-FL : soins stationnaires</t>
  </si>
  <si>
    <t xml:space="preserve">Tarif für Akontozahlungen </t>
  </si>
  <si>
    <t xml:space="preserve">Tarif für Regress-Zahlungen </t>
  </si>
  <si>
    <t xml:space="preserve">Tarif pour les acomptes </t>
  </si>
  <si>
    <t>Tarif paiements de recours</t>
  </si>
  <si>
    <t xml:space="preserve">Die Rayoncode-Liste des Tarif 451 wurde überarbeitet gem. Vereinbarung Fachorgan FoDa. Für die Abrechnung gegenüber den Versicherern werden nur noch die die Ziffern 101, 105, 115 und 165 verwendet und von diesen akzeptiert.
Alle andern Rayoncodes unter dem Tarif 451 wurden von der Liste entfernt. </t>
  </si>
  <si>
    <t>AS1-AS9</t>
  </si>
  <si>
    <t>Agrisano</t>
  </si>
  <si>
    <t>Reservierung Agrisano</t>
  </si>
  <si>
    <t>Aquilana</t>
  </si>
  <si>
    <t>Reservierung Aquilana</t>
  </si>
  <si>
    <t>AQ1-AQ9</t>
  </si>
  <si>
    <t>20240702 / smf</t>
  </si>
  <si>
    <t>OAAT</t>
  </si>
  <si>
    <t>354</t>
  </si>
  <si>
    <t>Andere berufliche Massnahmen IV</t>
  </si>
  <si>
    <t>Autres mesures professionnelles AI</t>
  </si>
  <si>
    <t>KVG-FL: Tarif Alternativmedizin</t>
  </si>
  <si>
    <t>LAMal-FL : tarif médecine alternative</t>
  </si>
  <si>
    <t>LAMal-FL : prestations des psychothérapeutes</t>
  </si>
  <si>
    <t>LAMal-FL : prestations des masseurs médicaux</t>
  </si>
  <si>
    <t>Pflegefachpersonen-Tarif SBK nach UV/MV/IV</t>
  </si>
  <si>
    <t>Tarif für ambulante physiotherapeutische Leistungen in Spitälern (H+) (UV / MV / IV)</t>
  </si>
  <si>
    <t>Physiotherapie-Tarif (physioswiss) UV / MV / IV</t>
  </si>
  <si>
    <t>TMA</t>
  </si>
  <si>
    <t>prio.swiss</t>
  </si>
  <si>
    <t>Übrige ambulante Pauschalen</t>
  </si>
  <si>
    <t>prio.swiss, FMH</t>
  </si>
  <si>
    <t>prio.swiss, SVV</t>
  </si>
  <si>
    <t>prio.swiss, H+</t>
  </si>
  <si>
    <t>prio.swiss, BSV/IV, H+</t>
  </si>
  <si>
    <t>prio.swiss, BSV/IV, H+ (PSI)</t>
  </si>
  <si>
    <t>prio.swiss, BSV/IV</t>
  </si>
  <si>
    <t>SVV (VT Komplementärmedizin)</t>
  </si>
  <si>
    <t>SVV, H+</t>
  </si>
  <si>
    <t>prio.swiss, H+, Spitex Schweiz, CURAVIVA</t>
  </si>
  <si>
    <t>Übrige Leistungen IV</t>
  </si>
  <si>
    <t>Tarifbezeichnung geändert</t>
  </si>
  <si>
    <t>Verantwortlichkeiten angepasst</t>
  </si>
  <si>
    <t>Tariftyp neu erfasst</t>
  </si>
  <si>
    <t>Arzneimittelliste FoDa</t>
  </si>
  <si>
    <t>Autres forfaits ambulatoires</t>
  </si>
  <si>
    <t>Forfaits ambulatoires</t>
  </si>
  <si>
    <t>Tarif Médical Ambulatoire (LKAAT)</t>
  </si>
  <si>
    <t>Leistungskatalog ambulante Arztarife (LKAAT)</t>
  </si>
  <si>
    <t>Tarifbezeichnung korrigiert</t>
  </si>
  <si>
    <t>Tarifbezeichnung korrigiert; Verantwortlichkeiten angepasst</t>
  </si>
  <si>
    <t>Liste des médicaments FoDa</t>
  </si>
  <si>
    <t>Autres prestations AI</t>
  </si>
  <si>
    <t>051</t>
  </si>
  <si>
    <t>MTK-CTM</t>
  </si>
  <si>
    <t>Tarif Gutachter UV / MV</t>
  </si>
  <si>
    <t>Link eingefügt</t>
  </si>
  <si>
    <t>Nutzung durch IV entfernt</t>
  </si>
  <si>
    <t>prio.swiss, Spitex Schweiz, CURAVIVA</t>
  </si>
  <si>
    <t>prio.swiss, Spitex Schweiz</t>
  </si>
  <si>
    <t>prio.swiss, CURAVIVA</t>
  </si>
  <si>
    <t>Verantwortlichkeiten angepasst; Link eingefügt</t>
  </si>
  <si>
    <t>Tarifvertrag ergänzt; Verantwortlichkeiten angepasst; Link eingefügt</t>
  </si>
  <si>
    <t>smf,ing / 20251127</t>
  </si>
  <si>
    <t>960</t>
  </si>
  <si>
    <t>Tarif évaluateur AA /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</si>
</sst>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yyyy\-mm\-dd;@"/>
  </numFmts>
  <fonts count="36"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sz val="16"/>
      <color theme="0"/>
      <name val="Calibri"/>
      <family val="2"/>
      <scheme val="minor"/>
    </font>
    <font>
      <sz val="18"/>
      <color theme="0"/>
      <name val="Calibri"/>
      <family val="2"/>
      <scheme val="minor"/>
    </font>
    <font>
      <sz val="9"/>
      <color theme="0"/>
      <name val="Calibri"/>
      <family val="2"/>
      <scheme val="minor"/>
    </font>
    <font>
      <sz val="8"/>
      <color theme="0"/>
      <name val="Calibri"/>
      <family val="2"/>
      <scheme val="minor"/>
    </font>
    <font>
      <b/>
      <sz val="8"/>
      <color theme="0"/>
      <name val="Calibri"/>
      <family val="2"/>
      <scheme val="minor"/>
    </font>
    <font>
      <b/>
      <sz val="9"/>
      <name val="Calibri"/>
      <family val="2"/>
      <scheme val="minor"/>
    </font>
    <font>
      <u/>
      <sz val="11"/>
      <color theme="10"/>
      <name val="Calibri"/>
      <family val="2"/>
      <scheme val="minor"/>
    </font>
    <font>
      <u/>
      <sz val="6"/>
      <color rgb="FFFF0000"/>
      <name val="Calibri"/>
      <family val="2"/>
      <scheme val="minor"/>
    </font>
    <font>
      <i/>
      <sz val="9"/>
      <color rgb="FFFF0000"/>
      <name val="Calibri"/>
      <family val="2"/>
      <scheme val="minor"/>
    </font>
    <font>
      <u/>
      <sz val="9"/>
      <color theme="10"/>
      <name val="Calibri"/>
      <family val="2"/>
      <scheme val="minor"/>
    </font>
    <font>
      <sz val="9"/>
      <color theme="0" tint="-0.34998626667073579"/>
      <name val="Calibri"/>
      <family val="2"/>
      <scheme val="minor"/>
    </font>
    <font>
      <b/>
      <sz val="9"/>
      <color theme="0" tint="-0.34998626667073579"/>
      <name val="Calibri"/>
      <family val="2"/>
      <scheme val="minor"/>
    </font>
    <font>
      <sz val="8"/>
      <name val="Calibri"/>
      <family val="2"/>
      <scheme val="minor"/>
    </font>
    <font>
      <sz val="9"/>
      <color theme="5"/>
      <name val="Calibri"/>
      <family val="2"/>
      <scheme val="minor"/>
    </font>
    <font>
      <b/>
      <sz val="9"/>
      <color theme="5"/>
      <name val="Calibri"/>
      <family val="2"/>
      <scheme val="minor"/>
    </font>
    <font>
      <u/>
      <sz val="9"/>
      <color rgb="FFFF0000"/>
      <name val="Calibri"/>
      <family val="2"/>
      <scheme val="minor"/>
    </font>
    <font>
      <u/>
      <sz val="9"/>
      <color theme="5"/>
      <name val="Calibri"/>
      <family val="2"/>
      <scheme val="minor"/>
    </font>
    <font>
      <b/>
      <sz val="9"/>
      <color rgb="FFFF0000"/>
      <name val="Calibri"/>
      <family val="2"/>
      <scheme val="minor"/>
    </font>
    <font>
      <u/>
      <sz val="9"/>
      <name val="Calibri"/>
      <family val="2"/>
      <scheme val="minor"/>
    </font>
    <font>
      <sz val="9"/>
      <color rgb="FFFF0000"/>
      <name val="Calibri"/>
      <family val="2"/>
      <scheme val="minor"/>
    </font>
    <font>
      <sz val="10"/>
      <color theme="1"/>
      <name val="Verdana"/>
      <family val="2"/>
    </font>
    <font>
      <sz val="10"/>
      <name val="Arial"/>
      <family val="2"/>
    </font>
    <font>
      <sz val="18"/>
      <name val="Calibri"/>
      <family val="2"/>
      <scheme val="minor"/>
    </font>
    <font>
      <sz val="10"/>
      <color theme="0"/>
      <name val="Calibri"/>
      <family val="2"/>
      <scheme val="minor"/>
    </font>
    <font>
      <sz val="18"/>
      <color rgb="FFFF0000"/>
      <name val="Calibri"/>
      <family val="2"/>
      <scheme val="minor"/>
    </font>
    <font>
      <sz val="10"/>
      <color rgb="FFFFFF00"/>
      <name val="Calibri"/>
      <family val="2"/>
      <scheme val="minor"/>
    </font>
    <font>
      <sz val="12"/>
      <color theme="0"/>
      <name val="Calibri"/>
      <family val="2"/>
      <scheme val="minor"/>
    </font>
    <font>
      <i/>
      <sz val="9"/>
      <name val="Calibri"/>
      <family val="2"/>
      <scheme val="minor"/>
    </font>
    <font>
      <sz val="11"/>
      <name val="Calibri"/>
      <family val="2"/>
      <scheme val="minor"/>
    </font>
    <font>
      <u/>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8"/>
      </patternFill>
    </fill>
    <fill>
      <patternFill patternType="solid">
        <fgColor rgb="FFFFFF00"/>
        <bgColor indexed="64"/>
      </patternFill>
    </fill>
    <fill>
      <patternFill patternType="solid">
        <fgColor rgb="FF0070C0"/>
        <bgColor indexed="64"/>
      </patternFill>
    </fill>
    <fill>
      <patternFill patternType="solid">
        <fgColor rgb="FFFFFF66"/>
        <bgColor indexed="64"/>
      </patternFill>
    </fill>
  </fills>
  <borders count="22">
    <border>
      <left/>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11" fillId="0" borderId="0" applyNumberFormat="0" applyFill="0" applyBorder="0" applyAlignment="0" applyProtection="0"/>
    <xf numFmtId="0" fontId="26" fillId="0" borderId="0"/>
    <xf numFmtId="43" fontId="35" fillId="0" borderId="0" applyFont="0" applyFill="0" applyBorder="0" applyAlignment="0" applyProtection="0"/>
  </cellStyleXfs>
  <cellXfs count="133">
    <xf numFmtId="0" fontId="0" fillId="0" borderId="0" xfId="0"/>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12" xfId="0" applyNumberFormat="1"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vertical="top" wrapText="1"/>
    </xf>
    <xf numFmtId="0" fontId="4" fillId="0" borderId="12" xfId="0" applyFont="1" applyBorder="1" applyAlignment="1">
      <alignment horizontal="left" vertical="top"/>
    </xf>
    <xf numFmtId="0" fontId="10" fillId="0" borderId="12" xfId="0" applyFont="1" applyBorder="1" applyAlignment="1">
      <alignment horizontal="center" vertical="center" wrapText="1"/>
    </xf>
    <xf numFmtId="0" fontId="4" fillId="0" borderId="12" xfId="0" applyFont="1" applyBorder="1" applyAlignment="1">
      <alignment horizontal="left" vertical="top" wrapText="1"/>
    </xf>
    <xf numFmtId="0" fontId="14" fillId="0" borderId="13" xfId="2" applyFont="1" applyFill="1" applyBorder="1" applyAlignment="1">
      <alignment horizontal="center" vertical="top" wrapText="1"/>
    </xf>
    <xf numFmtId="0" fontId="2" fillId="0" borderId="13" xfId="0" applyFont="1" applyBorder="1" applyAlignment="1">
      <alignment horizontal="center" vertical="top"/>
    </xf>
    <xf numFmtId="49" fontId="4" fillId="0" borderId="13" xfId="2" applyNumberFormat="1" applyFont="1" applyFill="1" applyBorder="1" applyAlignment="1">
      <alignment horizontal="center" vertical="top" wrapText="1"/>
    </xf>
    <xf numFmtId="164" fontId="4" fillId="0" borderId="12" xfId="0" applyNumberFormat="1" applyFont="1" applyBorder="1" applyAlignment="1">
      <alignment horizontal="right" vertical="top"/>
    </xf>
    <xf numFmtId="14" fontId="2" fillId="0" borderId="13" xfId="0" applyNumberFormat="1" applyFont="1" applyBorder="1" applyAlignment="1">
      <alignment horizontal="left" vertical="top"/>
    </xf>
    <xf numFmtId="0" fontId="4" fillId="0" borderId="13" xfId="0" applyFont="1" applyBorder="1" applyAlignment="1">
      <alignment horizontal="left" vertical="top"/>
    </xf>
    <xf numFmtId="0" fontId="4" fillId="0" borderId="13" xfId="0" applyFont="1" applyBorder="1" applyAlignment="1">
      <alignment horizontal="left" vertical="top" wrapText="1"/>
    </xf>
    <xf numFmtId="49" fontId="4" fillId="0" borderId="13" xfId="0" applyNumberFormat="1" applyFont="1" applyBorder="1" applyAlignment="1">
      <alignment horizontal="center" vertical="center"/>
    </xf>
    <xf numFmtId="0" fontId="4" fillId="0" borderId="13" xfId="0" applyFont="1" applyBorder="1" applyAlignment="1">
      <alignment vertical="top" wrapText="1"/>
    </xf>
    <xf numFmtId="0" fontId="10" fillId="0" borderId="13" xfId="0" applyFont="1" applyBorder="1" applyAlignment="1">
      <alignment horizontal="center" vertical="center" wrapText="1"/>
    </xf>
    <xf numFmtId="164" fontId="4" fillId="0" borderId="13" xfId="0" applyNumberFormat="1" applyFont="1" applyBorder="1" applyAlignment="1">
      <alignment horizontal="right" vertical="top"/>
    </xf>
    <xf numFmtId="0" fontId="13" fillId="0" borderId="12" xfId="0" applyFont="1" applyBorder="1" applyAlignment="1">
      <alignment horizontal="left" vertical="top" wrapText="1"/>
    </xf>
    <xf numFmtId="49" fontId="18" fillId="0" borderId="13" xfId="0" applyNumberFormat="1" applyFont="1" applyBorder="1" applyAlignment="1">
      <alignment horizontal="center" vertical="center"/>
    </xf>
    <xf numFmtId="0" fontId="18" fillId="0" borderId="13" xfId="0" quotePrefix="1" applyFont="1" applyBorder="1" applyAlignment="1">
      <alignment horizontal="left" vertical="center"/>
    </xf>
    <xf numFmtId="0" fontId="18" fillId="0" borderId="13" xfId="0" applyFont="1" applyBorder="1" applyAlignment="1">
      <alignment vertical="top"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64" fontId="18" fillId="0" borderId="13" xfId="0" applyNumberFormat="1" applyFont="1" applyBorder="1" applyAlignment="1">
      <alignment horizontal="right" vertical="top"/>
    </xf>
    <xf numFmtId="0" fontId="20" fillId="0" borderId="13" xfId="2" applyFont="1" applyFill="1" applyBorder="1" applyAlignment="1">
      <alignment horizontal="center" vertical="top" wrapText="1"/>
    </xf>
    <xf numFmtId="164" fontId="18" fillId="0" borderId="13" xfId="0" applyNumberFormat="1" applyFont="1" applyBorder="1" applyAlignment="1">
      <alignment horizontal="center" vertical="top"/>
    </xf>
    <xf numFmtId="0" fontId="21" fillId="0" borderId="13" xfId="2" applyFont="1" applyFill="1" applyBorder="1" applyAlignment="1">
      <alignment horizontal="center" vertical="top" wrapText="1"/>
    </xf>
    <xf numFmtId="0" fontId="18" fillId="0" borderId="13" xfId="0" applyFont="1" applyBorder="1" applyAlignment="1">
      <alignment horizontal="left" vertical="top"/>
    </xf>
    <xf numFmtId="0" fontId="18" fillId="0" borderId="13" xfId="0" applyFont="1" applyBorder="1" applyAlignment="1">
      <alignment horizontal="center" vertical="top"/>
    </xf>
    <xf numFmtId="0" fontId="4" fillId="0" borderId="13" xfId="0" applyFont="1" applyBorder="1" applyAlignment="1">
      <alignment horizontal="center" vertical="top" wrapText="1"/>
    </xf>
    <xf numFmtId="0" fontId="22" fillId="0" borderId="12" xfId="0" applyFont="1" applyBorder="1" applyAlignment="1">
      <alignment horizontal="center" vertical="center" wrapText="1"/>
    </xf>
    <xf numFmtId="0" fontId="14" fillId="0" borderId="13" xfId="2" applyFont="1" applyFill="1" applyBorder="1" applyAlignment="1">
      <alignment horizontal="center" vertical="top"/>
    </xf>
    <xf numFmtId="0" fontId="23" fillId="0" borderId="13" xfId="2" applyFont="1" applyFill="1" applyBorder="1" applyAlignment="1">
      <alignment horizontal="center" vertical="top" wrapText="1"/>
    </xf>
    <xf numFmtId="0" fontId="4" fillId="0" borderId="13" xfId="0" applyFont="1" applyBorder="1" applyAlignment="1">
      <alignment horizontal="left" vertical="center" wrapText="1"/>
    </xf>
    <xf numFmtId="0" fontId="4" fillId="0" borderId="13" xfId="0" applyFont="1" applyBorder="1" applyAlignment="1">
      <alignment horizontal="center" vertical="top"/>
    </xf>
    <xf numFmtId="14" fontId="4" fillId="0" borderId="13" xfId="0" applyNumberFormat="1" applyFont="1" applyBorder="1" applyAlignment="1">
      <alignment horizontal="left" vertical="top"/>
    </xf>
    <xf numFmtId="0" fontId="14" fillId="0" borderId="0" xfId="2" applyFont="1" applyFill="1" applyBorder="1" applyAlignment="1">
      <alignment horizontal="center" vertical="top" wrapText="1"/>
    </xf>
    <xf numFmtId="0" fontId="25" fillId="0" borderId="0" xfId="0" applyFont="1" applyAlignment="1">
      <alignment vertical="center"/>
    </xf>
    <xf numFmtId="0" fontId="7" fillId="4" borderId="2" xfId="1" applyFont="1" applyFill="1" applyBorder="1" applyAlignment="1">
      <alignment vertical="top" wrapText="1"/>
    </xf>
    <xf numFmtId="0" fontId="7" fillId="4" borderId="10" xfId="1" applyFont="1" applyFill="1" applyBorder="1" applyAlignment="1">
      <alignment vertical="top" wrapText="1"/>
    </xf>
    <xf numFmtId="0" fontId="9" fillId="4" borderId="10" xfId="1" applyFont="1" applyFill="1" applyBorder="1" applyAlignment="1">
      <alignment horizontal="center" vertical="center" wrapText="1"/>
    </xf>
    <xf numFmtId="49" fontId="4" fillId="4" borderId="15" xfId="0" applyNumberFormat="1" applyFont="1" applyFill="1" applyBorder="1" applyAlignment="1">
      <alignment horizontal="center" vertical="center"/>
    </xf>
    <xf numFmtId="0" fontId="4" fillId="4" borderId="18" xfId="0" applyFont="1" applyFill="1" applyBorder="1" applyAlignment="1">
      <alignment horizontal="left" vertical="center"/>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xf>
    <xf numFmtId="0" fontId="12" fillId="4" borderId="18" xfId="2" applyFont="1" applyFill="1" applyBorder="1" applyAlignment="1">
      <alignment horizontal="left" vertical="top" wrapText="1"/>
    </xf>
    <xf numFmtId="0" fontId="12" fillId="4" borderId="19" xfId="2" applyFont="1" applyFill="1" applyBorder="1" applyAlignment="1">
      <alignment horizontal="left" vertical="top" wrapText="1"/>
    </xf>
    <xf numFmtId="164" fontId="4" fillId="4" borderId="20"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0" fontId="13" fillId="4" borderId="17" xfId="0" applyFont="1" applyFill="1" applyBorder="1" applyAlignment="1">
      <alignment horizontal="left" vertical="top" wrapText="1"/>
    </xf>
    <xf numFmtId="0" fontId="10" fillId="4" borderId="20" xfId="0" applyFont="1" applyFill="1" applyBorder="1" applyAlignment="1">
      <alignment horizontal="center" vertical="center" wrapText="1"/>
    </xf>
    <xf numFmtId="0" fontId="27" fillId="0" borderId="0" xfId="3" applyFont="1" applyAlignment="1">
      <alignment vertical="top"/>
    </xf>
    <xf numFmtId="0" fontId="26" fillId="0" borderId="0" xfId="3"/>
    <xf numFmtId="49" fontId="17" fillId="0" borderId="13" xfId="3" applyNumberFormat="1" applyFont="1" applyBorder="1" applyAlignment="1">
      <alignment vertical="top" wrapText="1"/>
    </xf>
    <xf numFmtId="49" fontId="17" fillId="0" borderId="13" xfId="3" applyNumberFormat="1" applyFont="1" applyBorder="1" applyAlignment="1">
      <alignment horizontal="left" vertical="top" wrapText="1"/>
    </xf>
    <xf numFmtId="0" fontId="17" fillId="0" borderId="13" xfId="3" applyFont="1" applyBorder="1" applyAlignment="1">
      <alignment horizontal="left" vertical="top" wrapText="1"/>
    </xf>
    <xf numFmtId="0" fontId="17" fillId="0" borderId="21" xfId="3" applyFont="1" applyBorder="1" applyAlignment="1">
      <alignment horizontal="left" vertical="top" wrapText="1"/>
    </xf>
    <xf numFmtId="14" fontId="18" fillId="0" borderId="12" xfId="0" applyNumberFormat="1" applyFont="1" applyBorder="1" applyAlignment="1">
      <alignment horizontal="left" vertical="top"/>
    </xf>
    <xf numFmtId="49" fontId="4" fillId="0" borderId="13" xfId="0" applyNumberFormat="1" applyFont="1" applyBorder="1" applyAlignment="1">
      <alignment vertical="top" wrapText="1"/>
    </xf>
    <xf numFmtId="0" fontId="3" fillId="3" borderId="0" xfId="0" applyFont="1" applyFill="1" applyAlignment="1">
      <alignment horizontal="left" vertical="top" wrapText="1"/>
    </xf>
    <xf numFmtId="0" fontId="11" fillId="0" borderId="13" xfId="2" applyFill="1" applyBorder="1" applyAlignment="1">
      <alignment horizontal="center" vertical="top" wrapText="1"/>
    </xf>
    <xf numFmtId="0" fontId="23" fillId="0" borderId="13" xfId="2" applyFont="1" applyFill="1" applyBorder="1" applyAlignment="1">
      <alignment horizontal="center" vertical="top"/>
    </xf>
    <xf numFmtId="0" fontId="17" fillId="0" borderId="12" xfId="0" applyFont="1" applyBorder="1" applyAlignment="1">
      <alignment horizontal="left" vertical="top" wrapText="1"/>
    </xf>
    <xf numFmtId="0" fontId="33" fillId="0" borderId="0" xfId="0" applyFont="1"/>
    <xf numFmtId="49" fontId="17" fillId="3" borderId="13" xfId="3" applyNumberFormat="1" applyFont="1" applyFill="1" applyBorder="1" applyAlignment="1">
      <alignment vertical="top" wrapText="1"/>
    </xf>
    <xf numFmtId="0" fontId="17" fillId="3" borderId="13" xfId="3" applyFont="1" applyFill="1" applyBorder="1" applyAlignment="1">
      <alignment horizontal="left" vertical="top" wrapText="1"/>
    </xf>
    <xf numFmtId="0" fontId="32" fillId="0" borderId="12" xfId="0" applyFont="1" applyBorder="1" applyAlignment="1">
      <alignment horizontal="left" vertical="top" wrapText="1"/>
    </xf>
    <xf numFmtId="14" fontId="10" fillId="0" borderId="13" xfId="0" applyNumberFormat="1" applyFont="1" applyBorder="1" applyAlignment="1">
      <alignment horizontal="center" vertical="center" wrapText="1"/>
    </xf>
    <xf numFmtId="14" fontId="4" fillId="0" borderId="13" xfId="0" applyNumberFormat="1" applyFont="1" applyBorder="1" applyAlignment="1">
      <alignment horizontal="left" vertical="top" wrapText="1"/>
    </xf>
    <xf numFmtId="14" fontId="4" fillId="0" borderId="12" xfId="0" applyNumberFormat="1" applyFont="1" applyBorder="1" applyAlignment="1">
      <alignment horizontal="left" vertical="top"/>
    </xf>
    <xf numFmtId="164" fontId="4" fillId="0" borderId="13" xfId="0" applyNumberFormat="1" applyFont="1" applyBorder="1" applyAlignment="1">
      <alignment horizontal="left" vertical="top"/>
    </xf>
    <xf numFmtId="164" fontId="4" fillId="3" borderId="13" xfId="0" applyNumberFormat="1" applyFont="1" applyFill="1" applyBorder="1" applyAlignment="1">
      <alignment horizontal="right" vertical="top"/>
    </xf>
    <xf numFmtId="0" fontId="4" fillId="0" borderId="13" xfId="0" quotePrefix="1" applyFont="1" applyBorder="1" applyAlignment="1">
      <alignment horizontal="left" vertical="center"/>
    </xf>
    <xf numFmtId="0" fontId="10" fillId="0" borderId="15" xfId="0" applyFont="1" applyBorder="1" applyAlignment="1">
      <alignment horizontal="center" vertical="center" wrapText="1"/>
    </xf>
    <xf numFmtId="164" fontId="10" fillId="0" borderId="13" xfId="0" applyNumberFormat="1" applyFont="1" applyBorder="1" applyAlignment="1">
      <alignment horizontal="center" vertical="top"/>
    </xf>
    <xf numFmtId="14" fontId="4" fillId="0" borderId="13" xfId="0" applyNumberFormat="1" applyFont="1" applyBorder="1" applyAlignment="1">
      <alignment horizontal="right" vertical="top"/>
    </xf>
    <xf numFmtId="0" fontId="16" fillId="0" borderId="13" xfId="0" applyFont="1" applyBorder="1" applyAlignment="1">
      <alignment horizontal="center" vertical="center" wrapText="1"/>
    </xf>
    <xf numFmtId="0" fontId="4" fillId="3" borderId="13" xfId="0" applyFont="1" applyFill="1" applyBorder="1" applyAlignment="1">
      <alignment vertical="top" wrapText="1"/>
    </xf>
    <xf numFmtId="164" fontId="18" fillId="0" borderId="13" xfId="0" applyNumberFormat="1" applyFont="1" applyBorder="1" applyAlignment="1">
      <alignment vertical="top"/>
    </xf>
    <xf numFmtId="14" fontId="18" fillId="0" borderId="13" xfId="0" applyNumberFormat="1" applyFont="1" applyBorder="1" applyAlignment="1">
      <alignment vertical="top"/>
    </xf>
    <xf numFmtId="0" fontId="10" fillId="0" borderId="14" xfId="0" applyFont="1" applyBorder="1" applyAlignment="1">
      <alignment horizontal="center" vertical="center" wrapText="1"/>
    </xf>
    <xf numFmtId="14" fontId="24" fillId="0" borderId="13" xfId="0" applyNumberFormat="1" applyFont="1" applyBorder="1" applyAlignment="1">
      <alignment horizontal="left" vertical="top"/>
    </xf>
    <xf numFmtId="164" fontId="24" fillId="0" borderId="13" xfId="0" applyNumberFormat="1" applyFont="1" applyBorder="1" applyAlignment="1">
      <alignment horizontal="left" vertical="top"/>
    </xf>
    <xf numFmtId="14" fontId="15" fillId="0" borderId="13" xfId="0" applyNumberFormat="1" applyFont="1" applyBorder="1" applyAlignment="1">
      <alignment horizontal="left" vertical="top"/>
    </xf>
    <xf numFmtId="0" fontId="10" fillId="0" borderId="13" xfId="0" applyFont="1" applyBorder="1" applyAlignment="1">
      <alignment horizontal="center" vertical="top" wrapText="1"/>
    </xf>
    <xf numFmtId="0" fontId="2" fillId="0" borderId="13"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4" fillId="0" borderId="13" xfId="2" applyFont="1" applyFill="1" applyBorder="1" applyAlignment="1">
      <alignment horizontal="center" vertical="top" wrapText="1"/>
    </xf>
    <xf numFmtId="0" fontId="2" fillId="0" borderId="13" xfId="0" applyFont="1" applyBorder="1" applyAlignment="1">
      <alignment horizontal="left" vertical="top" wrapText="1"/>
    </xf>
    <xf numFmtId="164" fontId="2" fillId="0" borderId="12" xfId="0" applyNumberFormat="1" applyFont="1" applyBorder="1" applyAlignment="1">
      <alignment horizontal="right" vertical="top"/>
    </xf>
    <xf numFmtId="164" fontId="2" fillId="0" borderId="13" xfId="0" applyNumberFormat="1" applyFont="1" applyBorder="1" applyAlignment="1">
      <alignment horizontal="right" vertical="top"/>
    </xf>
    <xf numFmtId="0" fontId="10" fillId="5" borderId="12" xfId="0" applyFont="1" applyFill="1" applyBorder="1" applyAlignment="1">
      <alignment horizontal="center" vertical="center" wrapText="1"/>
    </xf>
    <xf numFmtId="164" fontId="4" fillId="3" borderId="12" xfId="0" applyNumberFormat="1" applyFont="1" applyFill="1" applyBorder="1" applyAlignment="1">
      <alignment horizontal="right" vertical="top"/>
    </xf>
    <xf numFmtId="14" fontId="2" fillId="3" borderId="13" xfId="0" applyNumberFormat="1" applyFont="1" applyFill="1" applyBorder="1" applyAlignment="1">
      <alignment horizontal="left" vertical="top"/>
    </xf>
    <xf numFmtId="0" fontId="10" fillId="3" borderId="12" xfId="0" applyFont="1" applyFill="1" applyBorder="1" applyAlignment="1">
      <alignment horizontal="center" vertical="center" wrapText="1"/>
    </xf>
    <xf numFmtId="0" fontId="4" fillId="3" borderId="12" xfId="0" applyFont="1" applyFill="1" applyBorder="1" applyAlignment="1">
      <alignment horizontal="left" vertical="top" wrapText="1"/>
    </xf>
    <xf numFmtId="0" fontId="14" fillId="3" borderId="13" xfId="2" applyFont="1" applyFill="1" applyBorder="1" applyAlignment="1">
      <alignment horizontal="center" vertical="top" wrapText="1"/>
    </xf>
    <xf numFmtId="0" fontId="8" fillId="4" borderId="6" xfId="1" applyFont="1" applyFill="1" applyBorder="1" applyAlignment="1">
      <alignment horizontal="center" vertical="center" textRotation="90" wrapText="1"/>
    </xf>
    <xf numFmtId="0" fontId="8" fillId="4" borderId="9" xfId="1" applyFont="1" applyFill="1" applyBorder="1" applyAlignment="1">
      <alignment horizontal="center" vertical="center" textRotation="90" wrapText="1"/>
    </xf>
    <xf numFmtId="0" fontId="31" fillId="4" borderId="1" xfId="1" applyFont="1" applyFill="1" applyBorder="1" applyAlignment="1">
      <alignment horizontal="center" vertical="center" wrapText="1"/>
    </xf>
    <xf numFmtId="0" fontId="31" fillId="4" borderId="8"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1" fillId="4" borderId="6" xfId="1" applyFill="1" applyBorder="1" applyAlignment="1">
      <alignment horizontal="center" vertical="center" wrapText="1"/>
    </xf>
    <xf numFmtId="0" fontId="1" fillId="4" borderId="9" xfId="1" applyFill="1" applyBorder="1" applyAlignment="1">
      <alignment horizontal="center" vertical="center" wrapText="1"/>
    </xf>
    <xf numFmtId="0" fontId="1" fillId="4" borderId="7" xfId="1" applyFill="1" applyBorder="1" applyAlignment="1">
      <alignment horizontal="left" vertical="center" wrapText="1"/>
    </xf>
    <xf numFmtId="0" fontId="1" fillId="4" borderId="11" xfId="1" applyFill="1" applyBorder="1" applyAlignment="1">
      <alignment horizontal="left" vertical="center" wrapText="1"/>
    </xf>
    <xf numFmtId="0" fontId="28" fillId="4" borderId="6" xfId="1" applyFont="1" applyFill="1" applyBorder="1" applyAlignment="1">
      <alignment horizontal="center" vertical="center" wrapText="1"/>
    </xf>
    <xf numFmtId="0" fontId="28" fillId="4" borderId="9" xfId="1" applyFont="1" applyFill="1" applyBorder="1" applyAlignment="1">
      <alignment horizontal="center" vertical="center" wrapText="1"/>
    </xf>
    <xf numFmtId="0" fontId="30" fillId="4" borderId="2" xfId="1" applyFont="1" applyFill="1" applyBorder="1" applyAlignment="1">
      <alignment horizontal="center" vertical="center" wrapText="1"/>
    </xf>
    <xf numFmtId="0" fontId="30" fillId="4" borderId="9" xfId="1" applyFont="1" applyFill="1" applyBorder="1" applyAlignment="1">
      <alignment horizontal="center" vertical="center" wrapText="1"/>
    </xf>
    <xf numFmtId="0" fontId="28" fillId="4" borderId="2" xfId="1" applyFont="1" applyFill="1" applyBorder="1" applyAlignment="1">
      <alignment horizontal="center" vertical="center" wrapText="1"/>
    </xf>
  </cellXfs>
  <cellStyles count="5">
    <cellStyle name="Akzent5" xfId="1" builtinId="45"/>
    <cellStyle name="Comma 2" xfId="4" xr:uid="{6E0AA5E8-04D6-4FF1-A3EF-765EBDA7CFAC}"/>
    <cellStyle name="Link" xfId="2" builtinId="8"/>
    <cellStyle name="Standard" xfId="0" builtinId="0"/>
    <cellStyle name="Standard 2" xfId="3" xr:uid="{6BD023AC-D193-43B5-9457-1AE438286B37}"/>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Suva">
      <a:dk1>
        <a:sysClr val="windowText" lastClr="000000"/>
      </a:dk1>
      <a:lt1>
        <a:sysClr val="window" lastClr="FFFFFF"/>
      </a:lt1>
      <a:dk2>
        <a:srgbClr val="A5A5A5"/>
      </a:dk2>
      <a:lt2>
        <a:srgbClr val="E7E6E6"/>
      </a:lt2>
      <a:accent1>
        <a:srgbClr val="666666"/>
      </a:accent1>
      <a:accent2>
        <a:srgbClr val="FF8200"/>
      </a:accent2>
      <a:accent3>
        <a:srgbClr val="00B8CF"/>
      </a:accent3>
      <a:accent4>
        <a:srgbClr val="C1E200"/>
      </a:accent4>
      <a:accent5>
        <a:srgbClr val="EB0064"/>
      </a:accent5>
      <a:accent6>
        <a:srgbClr val="FCE300"/>
      </a:accent6>
      <a:hlink>
        <a:srgbClr val="00B0F0"/>
      </a:hlink>
      <a:folHlink>
        <a:srgbClr val="FE5AA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va.ch/de-ch/download/weitere-artikel/tarifvertrag-arbeitsmedizinische-vorsorge/tarifvertrag-arbeitsmedizinische-vorsor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A0520-34B6-4081-944A-A9D8E3BD899B}">
  <dimension ref="A1:AO124"/>
  <sheetViews>
    <sheetView tabSelected="1" zoomScale="70" zoomScaleNormal="70" workbookViewId="0">
      <pane ySplit="4" topLeftCell="A8" activePane="bottomLeft" state="frozen"/>
      <selection pane="bottomLeft" activeCell="D27" sqref="D27"/>
    </sheetView>
  </sheetViews>
  <sheetFormatPr baseColWidth="10" defaultColWidth="9.140625" defaultRowHeight="15" outlineLevelCol="1" x14ac:dyDescent="0.25"/>
  <cols>
    <col min="1" max="1" width="5.5703125" style="1" bestFit="1" customWidth="1"/>
    <col min="2" max="2" width="9.42578125" style="2" customWidth="1"/>
    <col min="3" max="3" width="93" style="3" customWidth="1"/>
    <col min="4" max="4" width="93" style="2" customWidth="1" outlineLevel="1"/>
    <col min="5" max="5" width="24.140625" style="3" customWidth="1" outlineLevel="1"/>
    <col min="6" max="7" width="5.5703125" style="2" bestFit="1" customWidth="1"/>
    <col min="8" max="8" width="4.85546875" style="2" bestFit="1" customWidth="1"/>
    <col min="9" max="9" width="6" style="2" bestFit="1" customWidth="1"/>
    <col min="10" max="10" width="5.5703125" style="2" bestFit="1" customWidth="1"/>
    <col min="11" max="22" width="3" style="2" customWidth="1"/>
    <col min="23" max="28" width="3" style="2" hidden="1" customWidth="1" outlineLevel="1"/>
    <col min="29" max="29" width="3" style="2" customWidth="1" collapsed="1"/>
    <col min="30" max="32" width="3" style="2" customWidth="1"/>
    <col min="33" max="33" width="29.42578125" style="4" customWidth="1"/>
    <col min="34" max="34" width="31.42578125" style="5" customWidth="1"/>
    <col min="35" max="35" width="18.5703125" style="2" customWidth="1"/>
    <col min="36" max="36" width="18.85546875" style="3" customWidth="1"/>
    <col min="37" max="37" width="18.5703125" style="3" customWidth="1"/>
    <col min="38" max="38" width="20.5703125" style="2" customWidth="1"/>
    <col min="39" max="40" width="11.5703125" style="2" bestFit="1" customWidth="1"/>
    <col min="41" max="41" width="54.42578125" style="2" customWidth="1"/>
  </cols>
  <sheetData>
    <row r="1" spans="1:41" x14ac:dyDescent="0.25">
      <c r="C1" s="69" t="s">
        <v>582</v>
      </c>
    </row>
    <row r="2" spans="1:41" ht="21" customHeight="1" x14ac:dyDescent="0.25">
      <c r="A2" s="112" t="s">
        <v>479</v>
      </c>
      <c r="B2" s="114" t="s">
        <v>0</v>
      </c>
      <c r="C2" s="116" t="s">
        <v>1</v>
      </c>
      <c r="D2" s="118" t="s">
        <v>1</v>
      </c>
      <c r="E2" s="45" t="s">
        <v>2</v>
      </c>
      <c r="F2" s="119" t="s">
        <v>3</v>
      </c>
      <c r="G2" s="120"/>
      <c r="H2" s="120"/>
      <c r="I2" s="120"/>
      <c r="J2" s="121"/>
      <c r="K2" s="110" t="s">
        <v>4</v>
      </c>
      <c r="L2" s="110" t="s">
        <v>5</v>
      </c>
      <c r="M2" s="110" t="s">
        <v>6</v>
      </c>
      <c r="N2" s="110" t="s">
        <v>7</v>
      </c>
      <c r="O2" s="110" t="s">
        <v>8</v>
      </c>
      <c r="P2" s="110" t="s">
        <v>9</v>
      </c>
      <c r="Q2" s="110" t="s">
        <v>10</v>
      </c>
      <c r="R2" s="110" t="s">
        <v>11</v>
      </c>
      <c r="S2" s="110" t="s">
        <v>12</v>
      </c>
      <c r="T2" s="110" t="s">
        <v>13</v>
      </c>
      <c r="U2" s="110" t="s">
        <v>14</v>
      </c>
      <c r="V2" s="110" t="s">
        <v>508</v>
      </c>
      <c r="W2" s="110" t="s">
        <v>15</v>
      </c>
      <c r="X2" s="110" t="s">
        <v>16</v>
      </c>
      <c r="Y2" s="110" t="s">
        <v>17</v>
      </c>
      <c r="Z2" s="110" t="s">
        <v>18</v>
      </c>
      <c r="AA2" s="110" t="s">
        <v>19</v>
      </c>
      <c r="AB2" s="110" t="s">
        <v>20</v>
      </c>
      <c r="AC2" s="110" t="s">
        <v>21</v>
      </c>
      <c r="AD2" s="110" t="s">
        <v>22</v>
      </c>
      <c r="AE2" s="110" t="s">
        <v>23</v>
      </c>
      <c r="AF2" s="110" t="s">
        <v>24</v>
      </c>
      <c r="AG2" s="122" t="s">
        <v>25</v>
      </c>
      <c r="AH2" s="122" t="s">
        <v>26</v>
      </c>
      <c r="AI2" s="122" t="s">
        <v>27</v>
      </c>
      <c r="AJ2" s="122" t="s">
        <v>28</v>
      </c>
      <c r="AK2" s="122" t="s">
        <v>29</v>
      </c>
      <c r="AL2" s="124" t="s">
        <v>30</v>
      </c>
      <c r="AM2" s="124" t="s">
        <v>31</v>
      </c>
      <c r="AN2" s="124" t="s">
        <v>471</v>
      </c>
      <c r="AO2" s="126" t="s">
        <v>33</v>
      </c>
    </row>
    <row r="3" spans="1:41" ht="93.75" customHeight="1" x14ac:dyDescent="0.25">
      <c r="A3" s="113"/>
      <c r="B3" s="115"/>
      <c r="C3" s="117"/>
      <c r="D3" s="118"/>
      <c r="E3" s="46"/>
      <c r="F3" s="47" t="s">
        <v>34</v>
      </c>
      <c r="G3" s="47" t="s">
        <v>35</v>
      </c>
      <c r="H3" s="47" t="s">
        <v>36</v>
      </c>
      <c r="I3" s="47" t="s">
        <v>37</v>
      </c>
      <c r="J3" s="47" t="s">
        <v>38</v>
      </c>
      <c r="K3" s="111"/>
      <c r="L3" s="111"/>
      <c r="M3" s="111"/>
      <c r="N3" s="111"/>
      <c r="O3" s="111"/>
      <c r="P3" s="111"/>
      <c r="Q3" s="111"/>
      <c r="R3" s="111"/>
      <c r="S3" s="111"/>
      <c r="T3" s="111"/>
      <c r="U3" s="111"/>
      <c r="V3" s="111"/>
      <c r="W3" s="111"/>
      <c r="X3" s="111"/>
      <c r="Y3" s="111"/>
      <c r="Z3" s="111"/>
      <c r="AA3" s="111"/>
      <c r="AB3" s="111"/>
      <c r="AC3" s="111"/>
      <c r="AD3" s="111"/>
      <c r="AE3" s="111"/>
      <c r="AF3" s="111"/>
      <c r="AG3" s="123"/>
      <c r="AH3" s="123"/>
      <c r="AI3" s="123"/>
      <c r="AJ3" s="123"/>
      <c r="AK3" s="123"/>
      <c r="AL3" s="125"/>
      <c r="AM3" s="125"/>
      <c r="AN3" s="125"/>
      <c r="AO3" s="127"/>
    </row>
    <row r="4" spans="1:41" x14ac:dyDescent="0.25">
      <c r="A4" s="48"/>
      <c r="B4" s="49"/>
      <c r="C4" s="52"/>
      <c r="D4" s="53"/>
      <c r="E4" s="54"/>
      <c r="F4" s="51"/>
      <c r="G4" s="50"/>
      <c r="H4" s="50"/>
      <c r="I4" s="50"/>
      <c r="J4" s="50"/>
      <c r="K4" s="51"/>
      <c r="L4" s="50"/>
      <c r="M4" s="50"/>
      <c r="N4" s="50"/>
      <c r="O4" s="50"/>
      <c r="P4" s="50"/>
      <c r="Q4" s="50"/>
      <c r="R4" s="50"/>
      <c r="S4" s="50"/>
      <c r="T4" s="50"/>
      <c r="U4" s="51"/>
      <c r="V4" s="60"/>
      <c r="W4" s="60"/>
      <c r="X4" s="50"/>
      <c r="Y4" s="50"/>
      <c r="Z4" s="51"/>
      <c r="AA4" s="51"/>
      <c r="AB4" s="60"/>
      <c r="AC4" s="50"/>
      <c r="AD4" s="51"/>
      <c r="AE4" s="51"/>
      <c r="AF4" s="51"/>
      <c r="AG4" s="53"/>
      <c r="AH4" s="53"/>
      <c r="AI4" s="53"/>
      <c r="AJ4" s="55"/>
      <c r="AK4" s="56"/>
      <c r="AL4" s="57"/>
      <c r="AM4" s="58"/>
      <c r="AN4" s="57"/>
      <c r="AO4" s="59"/>
    </row>
    <row r="5" spans="1:41" ht="13.5" customHeight="1" x14ac:dyDescent="0.25">
      <c r="A5" s="6" t="s">
        <v>39</v>
      </c>
      <c r="B5" s="7" t="s">
        <v>40</v>
      </c>
      <c r="C5" s="8" t="s">
        <v>41</v>
      </c>
      <c r="D5" s="8" t="s">
        <v>41</v>
      </c>
      <c r="E5" s="9"/>
      <c r="F5" s="10" t="s">
        <v>42</v>
      </c>
      <c r="G5" s="10" t="s">
        <v>42</v>
      </c>
      <c r="H5" s="10" t="s">
        <v>42</v>
      </c>
      <c r="I5" s="10" t="s">
        <v>42</v>
      </c>
      <c r="J5" s="10"/>
      <c r="K5" s="10" t="s">
        <v>42</v>
      </c>
      <c r="L5" s="10" t="s">
        <v>42</v>
      </c>
      <c r="M5" s="10"/>
      <c r="N5" s="10"/>
      <c r="O5" s="10"/>
      <c r="P5" s="10"/>
      <c r="Q5" s="10"/>
      <c r="R5" s="10"/>
      <c r="S5" s="10" t="s">
        <v>42</v>
      </c>
      <c r="T5" s="10"/>
      <c r="U5" s="10"/>
      <c r="V5" s="10"/>
      <c r="W5" s="10"/>
      <c r="X5" s="10"/>
      <c r="Y5" s="10"/>
      <c r="Z5" s="10"/>
      <c r="AA5" s="10"/>
      <c r="AB5" s="10"/>
      <c r="AC5" s="10"/>
      <c r="AD5" s="10"/>
      <c r="AE5" s="10"/>
      <c r="AF5" s="10"/>
      <c r="AG5" s="11" t="s">
        <v>43</v>
      </c>
      <c r="AH5" s="11" t="s">
        <v>43</v>
      </c>
      <c r="AI5" s="12" t="str">
        <f>HYPERLINK("https://www.bag.admin.ch/bag/de/home/versicherungen/krankenversicherung/krankenversicherung-leistungen-tarife/Aerztliche-Leistungen-in-der-Krankenversicherung/Tarifsystem-Tarmed.html","Link")</f>
        <v>Link</v>
      </c>
      <c r="AJ5" s="13"/>
      <c r="AK5" s="14"/>
      <c r="AL5" s="15">
        <v>37257</v>
      </c>
      <c r="AM5" s="15">
        <v>2958465</v>
      </c>
      <c r="AN5" s="15">
        <v>43101</v>
      </c>
      <c r="AO5" s="16"/>
    </row>
    <row r="6" spans="1:41" ht="13.5" customHeight="1" x14ac:dyDescent="0.25">
      <c r="A6" s="19" t="s">
        <v>45</v>
      </c>
      <c r="B6" s="7" t="s">
        <v>40</v>
      </c>
      <c r="C6" s="20" t="s">
        <v>549</v>
      </c>
      <c r="D6" s="20" t="s">
        <v>564</v>
      </c>
      <c r="E6" s="17"/>
      <c r="F6" s="10" t="s">
        <v>42</v>
      </c>
      <c r="G6" s="10" t="s">
        <v>78</v>
      </c>
      <c r="H6" s="10" t="s">
        <v>78</v>
      </c>
      <c r="I6" s="10" t="s">
        <v>78</v>
      </c>
      <c r="J6" s="21"/>
      <c r="K6" s="21"/>
      <c r="L6" s="21"/>
      <c r="M6" s="21"/>
      <c r="N6" s="21"/>
      <c r="O6" s="21"/>
      <c r="P6" s="21"/>
      <c r="Q6" s="21"/>
      <c r="R6" s="21"/>
      <c r="S6" s="21"/>
      <c r="T6" s="21"/>
      <c r="U6" s="21"/>
      <c r="V6" s="21"/>
      <c r="W6" s="21"/>
      <c r="X6" s="21"/>
      <c r="Y6" s="21"/>
      <c r="Z6" s="21"/>
      <c r="AA6" s="21"/>
      <c r="AB6" s="21"/>
      <c r="AC6" s="21"/>
      <c r="AD6" s="21"/>
      <c r="AE6" s="21"/>
      <c r="AF6" s="21"/>
      <c r="AG6" s="11" t="s">
        <v>548</v>
      </c>
      <c r="AH6" s="11" t="s">
        <v>62</v>
      </c>
      <c r="AI6" s="12"/>
      <c r="AJ6" s="12" t="str">
        <f>HYPERLINK("https://www.sasis.ch/edi/referenzdaten-zu-tarifen/","Link")</f>
        <v>Link</v>
      </c>
      <c r="AK6" s="12"/>
      <c r="AL6" s="22">
        <v>42370</v>
      </c>
      <c r="AM6" s="22">
        <v>2958465</v>
      </c>
      <c r="AN6" s="22">
        <v>45784</v>
      </c>
      <c r="AO6" s="16" t="s">
        <v>569</v>
      </c>
    </row>
    <row r="7" spans="1:41" s="73" customFormat="1" ht="14.25" customHeight="1" x14ac:dyDescent="0.25">
      <c r="A7" s="19" t="s">
        <v>493</v>
      </c>
      <c r="B7" s="7" t="s">
        <v>40</v>
      </c>
      <c r="C7" s="20" t="s">
        <v>494</v>
      </c>
      <c r="D7" s="87" t="s">
        <v>565</v>
      </c>
      <c r="E7" s="17"/>
      <c r="F7" s="10" t="s">
        <v>42</v>
      </c>
      <c r="G7" s="10" t="s">
        <v>42</v>
      </c>
      <c r="H7" s="10" t="s">
        <v>42</v>
      </c>
      <c r="I7" s="10" t="s">
        <v>42</v>
      </c>
      <c r="J7" s="21"/>
      <c r="K7" s="21" t="s">
        <v>42</v>
      </c>
      <c r="L7" s="21" t="s">
        <v>42</v>
      </c>
      <c r="M7" s="21"/>
      <c r="N7" s="21"/>
      <c r="O7" s="21"/>
      <c r="P7" s="21"/>
      <c r="Q7" s="21"/>
      <c r="R7" s="90"/>
      <c r="S7" s="90"/>
      <c r="T7" s="90"/>
      <c r="U7" s="90"/>
      <c r="V7" s="90"/>
      <c r="W7" s="90"/>
      <c r="X7" s="90"/>
      <c r="Y7" s="90"/>
      <c r="Z7" s="90"/>
      <c r="AA7" s="90"/>
      <c r="AB7" s="90"/>
      <c r="AC7" s="90"/>
      <c r="AD7" s="90"/>
      <c r="AE7" s="90"/>
      <c r="AF7" s="90"/>
      <c r="AG7" s="20" t="s">
        <v>536</v>
      </c>
      <c r="AH7" s="20" t="s">
        <v>536</v>
      </c>
      <c r="AI7" s="12" t="str">
        <f>HYPERLINK("https://oaat-otma.ch/informationen/gesamt-tarifsystem","Link")</f>
        <v>Link</v>
      </c>
      <c r="AJ7" s="39"/>
      <c r="AK7" s="39"/>
      <c r="AL7" s="22">
        <v>46023</v>
      </c>
      <c r="AM7" s="22">
        <v>2958465</v>
      </c>
      <c r="AN7" s="22">
        <v>45784</v>
      </c>
      <c r="AO7" s="16" t="s">
        <v>568</v>
      </c>
    </row>
    <row r="8" spans="1:41" s="73" customFormat="1" ht="14.25" customHeight="1" x14ac:dyDescent="0.25">
      <c r="A8" s="19" t="s">
        <v>46</v>
      </c>
      <c r="B8" s="7" t="s">
        <v>40</v>
      </c>
      <c r="C8" s="20" t="s">
        <v>492</v>
      </c>
      <c r="D8" s="87" t="s">
        <v>492</v>
      </c>
      <c r="E8" s="17"/>
      <c r="F8" s="10" t="s">
        <v>42</v>
      </c>
      <c r="G8" s="10" t="s">
        <v>42</v>
      </c>
      <c r="H8" s="10" t="s">
        <v>42</v>
      </c>
      <c r="I8" s="10" t="s">
        <v>42</v>
      </c>
      <c r="J8" s="21"/>
      <c r="K8" s="21" t="s">
        <v>42</v>
      </c>
      <c r="L8" s="21" t="s">
        <v>42</v>
      </c>
      <c r="M8" s="21"/>
      <c r="N8" s="21"/>
      <c r="O8" s="21"/>
      <c r="P8" s="21"/>
      <c r="Q8" s="21"/>
      <c r="R8" s="90"/>
      <c r="S8" s="90"/>
      <c r="T8" s="90"/>
      <c r="U8" s="90"/>
      <c r="V8" s="90"/>
      <c r="W8" s="90"/>
      <c r="X8" s="90"/>
      <c r="Y8" s="90"/>
      <c r="Z8" s="90"/>
      <c r="AA8" s="90"/>
      <c r="AB8" s="90"/>
      <c r="AC8" s="90"/>
      <c r="AD8" s="90"/>
      <c r="AE8" s="90"/>
      <c r="AF8" s="90"/>
      <c r="AG8" s="20" t="s">
        <v>536</v>
      </c>
      <c r="AH8" s="20" t="s">
        <v>536</v>
      </c>
      <c r="AI8" s="12" t="str">
        <f>HYPERLINK("https://oaat-otma.ch/informationen/gesamt-tarifsystem","Link")</f>
        <v>Link</v>
      </c>
      <c r="AJ8" s="39"/>
      <c r="AK8" s="39"/>
      <c r="AL8" s="22">
        <v>46023</v>
      </c>
      <c r="AM8" s="22">
        <v>2958465</v>
      </c>
      <c r="AN8" s="22">
        <v>45784</v>
      </c>
      <c r="AO8" s="16" t="s">
        <v>568</v>
      </c>
    </row>
    <row r="9" spans="1:41" s="73" customFormat="1" ht="14.25" customHeight="1" x14ac:dyDescent="0.25">
      <c r="A9" s="19" t="s">
        <v>547</v>
      </c>
      <c r="B9" s="7" t="s">
        <v>40</v>
      </c>
      <c r="C9" s="20" t="s">
        <v>567</v>
      </c>
      <c r="D9" s="87" t="s">
        <v>566</v>
      </c>
      <c r="E9" s="17"/>
      <c r="F9" s="10" t="s">
        <v>42</v>
      </c>
      <c r="G9" s="10" t="s">
        <v>42</v>
      </c>
      <c r="H9" s="10" t="s">
        <v>42</v>
      </c>
      <c r="I9" s="10" t="s">
        <v>42</v>
      </c>
      <c r="J9" s="21"/>
      <c r="K9" s="21" t="s">
        <v>42</v>
      </c>
      <c r="L9" s="21" t="s">
        <v>42</v>
      </c>
      <c r="M9" s="21"/>
      <c r="N9" s="21"/>
      <c r="O9" s="21"/>
      <c r="P9" s="21"/>
      <c r="Q9" s="21"/>
      <c r="R9" s="90"/>
      <c r="S9" s="90"/>
      <c r="T9" s="90"/>
      <c r="U9" s="90"/>
      <c r="V9" s="90"/>
      <c r="W9" s="90"/>
      <c r="X9" s="90"/>
      <c r="Y9" s="90"/>
      <c r="Z9" s="90"/>
      <c r="AA9" s="90"/>
      <c r="AB9" s="90"/>
      <c r="AC9" s="90"/>
      <c r="AD9" s="90"/>
      <c r="AE9" s="90"/>
      <c r="AF9" s="90"/>
      <c r="AG9" s="20" t="s">
        <v>536</v>
      </c>
      <c r="AH9" s="20" t="s">
        <v>536</v>
      </c>
      <c r="AI9" s="12" t="str">
        <f>HYPERLINK("https://oaat-otma.ch/informationen/gesamt-tarifsystem","Link")</f>
        <v>Link</v>
      </c>
      <c r="AJ9" s="39"/>
      <c r="AK9" s="39"/>
      <c r="AL9" s="22">
        <v>46023</v>
      </c>
      <c r="AM9" s="22">
        <v>2958465</v>
      </c>
      <c r="AN9" s="22">
        <v>45784</v>
      </c>
      <c r="AO9" s="16" t="s">
        <v>568</v>
      </c>
    </row>
    <row r="10" spans="1:41" ht="13.5" customHeight="1" x14ac:dyDescent="0.25">
      <c r="A10" s="19" t="s">
        <v>52</v>
      </c>
      <c r="B10" s="7" t="s">
        <v>40</v>
      </c>
      <c r="C10" s="20" t="s">
        <v>53</v>
      </c>
      <c r="D10" s="20" t="s">
        <v>53</v>
      </c>
      <c r="E10" s="17"/>
      <c r="F10" s="10" t="s">
        <v>42</v>
      </c>
      <c r="G10" s="10" t="s">
        <v>42</v>
      </c>
      <c r="H10" s="10" t="s">
        <v>42</v>
      </c>
      <c r="I10" s="10" t="s">
        <v>42</v>
      </c>
      <c r="J10" s="21"/>
      <c r="K10" s="21" t="s">
        <v>42</v>
      </c>
      <c r="L10" s="21"/>
      <c r="M10" s="21"/>
      <c r="N10" s="21"/>
      <c r="O10" s="21"/>
      <c r="P10" s="21"/>
      <c r="Q10" s="21"/>
      <c r="R10" s="21"/>
      <c r="S10" s="21"/>
      <c r="T10" s="21"/>
      <c r="U10" s="21"/>
      <c r="V10" s="21"/>
      <c r="W10" s="21"/>
      <c r="X10" s="21"/>
      <c r="Y10" s="21"/>
      <c r="Z10" s="21"/>
      <c r="AA10" s="21"/>
      <c r="AB10" s="21"/>
      <c r="AC10" s="21"/>
      <c r="AD10" s="21"/>
      <c r="AE10" s="21" t="s">
        <v>42</v>
      </c>
      <c r="AF10" s="21"/>
      <c r="AG10" s="18" t="s">
        <v>54</v>
      </c>
      <c r="AH10" s="18" t="s">
        <v>54</v>
      </c>
      <c r="AI10" s="12" t="str">
        <f>HYPERLINK("https://www.swissdrg.org/de/akutsomatik/swissdrg","Link")</f>
        <v>Link</v>
      </c>
      <c r="AJ10" s="12"/>
      <c r="AK10" s="12"/>
      <c r="AL10" s="22">
        <v>40179</v>
      </c>
      <c r="AM10" s="22">
        <v>2958465</v>
      </c>
      <c r="AN10" s="22">
        <v>39938</v>
      </c>
      <c r="AO10" s="16"/>
    </row>
    <row r="11" spans="1:41" ht="13.5" customHeight="1" x14ac:dyDescent="0.25">
      <c r="A11" s="19" t="s">
        <v>55</v>
      </c>
      <c r="B11" s="7" t="s">
        <v>40</v>
      </c>
      <c r="C11" s="20" t="s">
        <v>56</v>
      </c>
      <c r="D11" s="20" t="s">
        <v>57</v>
      </c>
      <c r="E11" s="17"/>
      <c r="F11" s="10" t="s">
        <v>42</v>
      </c>
      <c r="G11" s="10" t="s">
        <v>42</v>
      </c>
      <c r="H11" s="10" t="s">
        <v>42</v>
      </c>
      <c r="I11" s="10" t="s">
        <v>42</v>
      </c>
      <c r="J11" s="21"/>
      <c r="K11" s="21" t="s">
        <v>42</v>
      </c>
      <c r="L11" s="21"/>
      <c r="M11" s="21"/>
      <c r="N11" s="21"/>
      <c r="O11" s="21"/>
      <c r="P11" s="21"/>
      <c r="Q11" s="21"/>
      <c r="R11" s="21"/>
      <c r="S11" s="21"/>
      <c r="T11" s="21"/>
      <c r="U11" s="21"/>
      <c r="V11" s="21"/>
      <c r="W11" s="21"/>
      <c r="X11" s="21"/>
      <c r="Y11" s="21"/>
      <c r="Z11" s="21"/>
      <c r="AA11" s="21"/>
      <c r="AB11" s="21"/>
      <c r="AC11" s="21"/>
      <c r="AD11" s="21"/>
      <c r="AE11" s="21"/>
      <c r="AF11" s="21"/>
      <c r="AG11" s="18" t="s">
        <v>54</v>
      </c>
      <c r="AH11" s="18" t="s">
        <v>54</v>
      </c>
      <c r="AI11" s="12" t="str">
        <f>HYPERLINK("https://www.swissdrg.org/de/akutsomatik/swissdrg","Link")</f>
        <v>Link</v>
      </c>
      <c r="AJ11" s="12"/>
      <c r="AK11" s="12"/>
      <c r="AL11" s="22">
        <v>40909</v>
      </c>
      <c r="AM11" s="22">
        <v>2958465</v>
      </c>
      <c r="AN11" s="22">
        <v>41298</v>
      </c>
      <c r="AO11" s="16"/>
    </row>
    <row r="12" spans="1:41" ht="13.5" customHeight="1" x14ac:dyDescent="0.25">
      <c r="A12" s="6" t="s">
        <v>58</v>
      </c>
      <c r="B12" s="7" t="s">
        <v>40</v>
      </c>
      <c r="C12" s="8" t="s">
        <v>59</v>
      </c>
      <c r="D12" s="8" t="s">
        <v>60</v>
      </c>
      <c r="E12" s="9"/>
      <c r="F12" s="10" t="s">
        <v>42</v>
      </c>
      <c r="G12" s="10"/>
      <c r="H12" s="10"/>
      <c r="I12" s="10"/>
      <c r="J12" s="10"/>
      <c r="K12" s="10" t="s">
        <v>42</v>
      </c>
      <c r="L12" s="10"/>
      <c r="M12" s="10"/>
      <c r="N12" s="10"/>
      <c r="O12" s="10"/>
      <c r="P12" s="10"/>
      <c r="Q12" s="10"/>
      <c r="R12" s="10"/>
      <c r="S12" s="10"/>
      <c r="T12" s="10"/>
      <c r="U12" s="10"/>
      <c r="V12" s="10"/>
      <c r="W12" s="10"/>
      <c r="X12" s="10"/>
      <c r="Y12" s="10"/>
      <c r="Z12" s="10"/>
      <c r="AA12" s="10"/>
      <c r="AB12" s="10"/>
      <c r="AC12" s="10"/>
      <c r="AD12" s="10"/>
      <c r="AE12" s="10"/>
      <c r="AF12" s="10"/>
      <c r="AG12" s="11" t="s">
        <v>61</v>
      </c>
      <c r="AH12" s="11" t="s">
        <v>62</v>
      </c>
      <c r="AI12" s="12"/>
      <c r="AJ12" s="12" t="str">
        <f>HYPERLINK("https://www.forum-datenaustausch.ch/de/referenzdaten/","Link")</f>
        <v>Link</v>
      </c>
      <c r="AK12" s="12"/>
      <c r="AL12" s="15">
        <v>40909</v>
      </c>
      <c r="AM12" s="15">
        <v>2958465</v>
      </c>
      <c r="AN12" s="15">
        <v>43789</v>
      </c>
      <c r="AO12" s="23"/>
    </row>
    <row r="13" spans="1:41" ht="13.5" customHeight="1" x14ac:dyDescent="0.25">
      <c r="A13" s="6" t="s">
        <v>63</v>
      </c>
      <c r="B13" s="7" t="s">
        <v>40</v>
      </c>
      <c r="C13" s="8" t="s">
        <v>65</v>
      </c>
      <c r="D13" s="8" t="s">
        <v>66</v>
      </c>
      <c r="E13" s="9"/>
      <c r="F13" s="10" t="s">
        <v>42</v>
      </c>
      <c r="G13" s="10" t="s">
        <v>42</v>
      </c>
      <c r="H13" s="10" t="s">
        <v>42</v>
      </c>
      <c r="I13" s="10" t="s">
        <v>42</v>
      </c>
      <c r="J13" s="10"/>
      <c r="K13" s="10" t="s">
        <v>42</v>
      </c>
      <c r="L13" s="10"/>
      <c r="M13" s="10"/>
      <c r="N13" s="10"/>
      <c r="O13" s="10"/>
      <c r="P13" s="10"/>
      <c r="Q13" s="10"/>
      <c r="R13" s="10"/>
      <c r="S13" s="10"/>
      <c r="T13" s="10"/>
      <c r="U13" s="10"/>
      <c r="V13" s="10"/>
      <c r="W13" s="10"/>
      <c r="X13" s="10"/>
      <c r="Y13" s="10"/>
      <c r="Z13" s="10"/>
      <c r="AA13" s="10"/>
      <c r="AB13" s="10"/>
      <c r="AC13" s="10"/>
      <c r="AD13" s="10"/>
      <c r="AE13" s="10"/>
      <c r="AF13" s="10"/>
      <c r="AG13" s="11" t="s">
        <v>54</v>
      </c>
      <c r="AH13" s="11" t="s">
        <v>54</v>
      </c>
      <c r="AI13" s="12" t="str">
        <f>HYPERLINK("https://www.swissdrg.org/de/rehabilitation/st-reha","Link")</f>
        <v>Link</v>
      </c>
      <c r="AJ13" s="12"/>
      <c r="AK13" s="12"/>
      <c r="AL13" s="15">
        <v>43831</v>
      </c>
      <c r="AM13" s="15">
        <v>2958465</v>
      </c>
      <c r="AN13" s="15">
        <v>43054</v>
      </c>
      <c r="AO13" s="23"/>
    </row>
    <row r="14" spans="1:41" s="73" customFormat="1" ht="13.5" customHeight="1" x14ac:dyDescent="0.25">
      <c r="A14" s="6" t="s">
        <v>67</v>
      </c>
      <c r="B14" s="82" t="s">
        <v>40</v>
      </c>
      <c r="C14" s="20" t="s">
        <v>68</v>
      </c>
      <c r="D14" s="20" t="s">
        <v>69</v>
      </c>
      <c r="E14" s="9"/>
      <c r="F14" s="10" t="s">
        <v>42</v>
      </c>
      <c r="G14" s="10" t="s">
        <v>42</v>
      </c>
      <c r="H14" s="10" t="s">
        <v>42</v>
      </c>
      <c r="I14" s="10" t="s">
        <v>42</v>
      </c>
      <c r="J14" s="21"/>
      <c r="K14" s="21" t="s">
        <v>42</v>
      </c>
      <c r="L14" s="10"/>
      <c r="M14" s="10"/>
      <c r="N14" s="10"/>
      <c r="O14" s="10"/>
      <c r="P14" s="10"/>
      <c r="Q14" s="10"/>
      <c r="R14" s="83"/>
      <c r="S14" s="83"/>
      <c r="T14" s="83"/>
      <c r="U14" s="83"/>
      <c r="V14" s="83"/>
      <c r="W14" s="83"/>
      <c r="X14" s="83"/>
      <c r="Y14" s="83"/>
      <c r="Z14" s="83"/>
      <c r="AA14" s="83"/>
      <c r="AB14" s="83"/>
      <c r="AC14" s="83"/>
      <c r="AD14" s="83"/>
      <c r="AE14" s="83"/>
      <c r="AF14" s="83"/>
      <c r="AG14" s="20" t="s">
        <v>54</v>
      </c>
      <c r="AH14" s="20" t="s">
        <v>54</v>
      </c>
      <c r="AI14" s="12" t="str">
        <f>HYPERLINK("https://www.swissdrg.org/de/rehabilitation/st-reha","Link")</f>
        <v>Link</v>
      </c>
      <c r="AJ14" s="39"/>
      <c r="AK14" s="39"/>
      <c r="AL14" s="15">
        <v>44217</v>
      </c>
      <c r="AM14" s="22">
        <v>2958465</v>
      </c>
      <c r="AN14" s="15">
        <v>45475</v>
      </c>
      <c r="AO14" s="79"/>
    </row>
    <row r="15" spans="1:41" ht="13.5" customHeight="1" x14ac:dyDescent="0.25">
      <c r="A15" s="6" t="s">
        <v>70</v>
      </c>
      <c r="B15" s="7" t="s">
        <v>40</v>
      </c>
      <c r="C15" s="8" t="s">
        <v>71</v>
      </c>
      <c r="D15" s="8" t="s">
        <v>71</v>
      </c>
      <c r="E15" s="9"/>
      <c r="F15" s="10" t="s">
        <v>42</v>
      </c>
      <c r="G15" s="10" t="s">
        <v>42</v>
      </c>
      <c r="H15" s="10" t="s">
        <v>42</v>
      </c>
      <c r="I15" s="10" t="s">
        <v>42</v>
      </c>
      <c r="J15" s="10"/>
      <c r="K15" s="10" t="s">
        <v>42</v>
      </c>
      <c r="L15" s="10"/>
      <c r="M15" s="10"/>
      <c r="N15" s="10"/>
      <c r="O15" s="10"/>
      <c r="P15" s="10"/>
      <c r="Q15" s="10"/>
      <c r="R15" s="10"/>
      <c r="S15" s="10"/>
      <c r="T15" s="10"/>
      <c r="U15" s="10"/>
      <c r="V15" s="10"/>
      <c r="W15" s="10"/>
      <c r="X15" s="10"/>
      <c r="Y15" s="10"/>
      <c r="Z15" s="10"/>
      <c r="AA15" s="10"/>
      <c r="AB15" s="10"/>
      <c r="AC15" s="10"/>
      <c r="AD15" s="10"/>
      <c r="AE15" s="10"/>
      <c r="AF15" s="10"/>
      <c r="AG15" s="11" t="s">
        <v>54</v>
      </c>
      <c r="AH15" s="11" t="s">
        <v>54</v>
      </c>
      <c r="AI15" s="12" t="str">
        <f>HYPERLINK("https://www.swissdrg.org/de/psychiatrie/tarpsy","Link")</f>
        <v>Link</v>
      </c>
      <c r="AJ15" s="12"/>
      <c r="AK15" s="12"/>
      <c r="AL15" s="15">
        <v>43101</v>
      </c>
      <c r="AM15" s="15">
        <v>2958465</v>
      </c>
      <c r="AN15" s="15">
        <v>43789</v>
      </c>
      <c r="AO15" s="23"/>
    </row>
    <row r="16" spans="1:41" ht="13.5" customHeight="1" x14ac:dyDescent="0.25">
      <c r="A16" s="6" t="s">
        <v>72</v>
      </c>
      <c r="B16" s="7" t="s">
        <v>40</v>
      </c>
      <c r="C16" s="8" t="s">
        <v>73</v>
      </c>
      <c r="D16" s="8" t="s">
        <v>74</v>
      </c>
      <c r="E16" s="9"/>
      <c r="F16" s="10" t="s">
        <v>42</v>
      </c>
      <c r="G16" s="10" t="s">
        <v>42</v>
      </c>
      <c r="H16" s="10" t="s">
        <v>42</v>
      </c>
      <c r="I16" s="10" t="s">
        <v>42</v>
      </c>
      <c r="J16" s="10"/>
      <c r="K16" s="10" t="s">
        <v>42</v>
      </c>
      <c r="L16" s="10"/>
      <c r="M16" s="10"/>
      <c r="N16" s="10"/>
      <c r="O16" s="10"/>
      <c r="P16" s="10"/>
      <c r="Q16" s="10"/>
      <c r="R16" s="10"/>
      <c r="S16" s="10"/>
      <c r="T16" s="10"/>
      <c r="U16" s="10"/>
      <c r="V16" s="10"/>
      <c r="W16" s="10"/>
      <c r="X16" s="10"/>
      <c r="Y16" s="10"/>
      <c r="Z16" s="10"/>
      <c r="AA16" s="10"/>
      <c r="AB16" s="10"/>
      <c r="AC16" s="10"/>
      <c r="AD16" s="10"/>
      <c r="AE16" s="10"/>
      <c r="AF16" s="10"/>
      <c r="AG16" s="20" t="s">
        <v>54</v>
      </c>
      <c r="AH16" s="20" t="s">
        <v>54</v>
      </c>
      <c r="AI16" s="12" t="str">
        <f>HYPERLINK("https://www.swissdrg.org/de/psychiatrie/tarpsy","Link")</f>
        <v>Link</v>
      </c>
      <c r="AJ16" s="12"/>
      <c r="AK16" s="12"/>
      <c r="AL16" s="15">
        <v>44197</v>
      </c>
      <c r="AM16" s="22">
        <v>2958465</v>
      </c>
      <c r="AN16" s="15">
        <v>44125</v>
      </c>
      <c r="AO16" s="23"/>
    </row>
    <row r="17" spans="1:41" ht="13.5" customHeight="1" x14ac:dyDescent="0.25">
      <c r="A17" s="6" t="s">
        <v>75</v>
      </c>
      <c r="B17" s="7" t="s">
        <v>40</v>
      </c>
      <c r="C17" s="8" t="s">
        <v>76</v>
      </c>
      <c r="D17" s="8" t="s">
        <v>77</v>
      </c>
      <c r="E17" s="9"/>
      <c r="F17" s="10"/>
      <c r="G17" s="10" t="s">
        <v>78</v>
      </c>
      <c r="H17" s="10"/>
      <c r="I17" s="10"/>
      <c r="J17" s="10"/>
      <c r="K17" s="10"/>
      <c r="L17" s="10" t="s">
        <v>42</v>
      </c>
      <c r="M17" s="10"/>
      <c r="N17" s="10"/>
      <c r="O17" s="10"/>
      <c r="P17" s="10"/>
      <c r="Q17" s="10"/>
      <c r="R17" s="10"/>
      <c r="S17" s="10"/>
      <c r="T17" s="10"/>
      <c r="U17" s="10"/>
      <c r="V17" s="10"/>
      <c r="W17" s="10"/>
      <c r="X17" s="10"/>
      <c r="Y17" s="10"/>
      <c r="Z17" s="10"/>
      <c r="AA17" s="10"/>
      <c r="AB17" s="10"/>
      <c r="AC17" s="10"/>
      <c r="AD17" s="10"/>
      <c r="AE17" s="10"/>
      <c r="AF17" s="10"/>
      <c r="AG17" s="11" t="s">
        <v>79</v>
      </c>
      <c r="AH17" s="11" t="s">
        <v>79</v>
      </c>
      <c r="AI17" s="12"/>
      <c r="AJ17" s="109" t="str">
        <f>HYPERLINK("https://www.suva.ch/de-ch/download/weitere-artikel/tarifvertrag-arbeitsmedizinische-vorsorge/tarifvertrag-arbeitsmedizinische-vorsorge","Link")</f>
        <v>Link</v>
      </c>
      <c r="AK17" s="12"/>
      <c r="AL17" s="15">
        <v>43101</v>
      </c>
      <c r="AM17" s="15">
        <v>2958465</v>
      </c>
      <c r="AN17" s="105">
        <v>45988</v>
      </c>
      <c r="AO17" s="106" t="s">
        <v>575</v>
      </c>
    </row>
    <row r="18" spans="1:41" ht="13.5" customHeight="1" x14ac:dyDescent="0.25">
      <c r="A18" s="6" t="s">
        <v>572</v>
      </c>
      <c r="B18" s="7" t="s">
        <v>40</v>
      </c>
      <c r="C18" s="8" t="s">
        <v>574</v>
      </c>
      <c r="D18" s="8" t="s">
        <v>584</v>
      </c>
      <c r="E18" s="9"/>
      <c r="F18" s="10"/>
      <c r="G18" s="10" t="s">
        <v>42</v>
      </c>
      <c r="H18" s="104"/>
      <c r="I18" s="10" t="s">
        <v>42</v>
      </c>
      <c r="J18" s="10"/>
      <c r="K18" s="10" t="s">
        <v>42</v>
      </c>
      <c r="L18" s="10" t="s">
        <v>42</v>
      </c>
      <c r="M18" s="10"/>
      <c r="N18" s="10"/>
      <c r="O18" s="10"/>
      <c r="P18" s="10"/>
      <c r="Q18" s="10"/>
      <c r="R18" s="10"/>
      <c r="S18" s="10"/>
      <c r="T18" s="10"/>
      <c r="U18" s="10"/>
      <c r="V18" s="10"/>
      <c r="W18" s="10"/>
      <c r="X18" s="10"/>
      <c r="Y18" s="10"/>
      <c r="Z18" s="10"/>
      <c r="AA18" s="10"/>
      <c r="AB18" s="10"/>
      <c r="AC18" s="10"/>
      <c r="AD18" s="10"/>
      <c r="AE18" s="10"/>
      <c r="AF18" s="10"/>
      <c r="AG18" s="11" t="s">
        <v>573</v>
      </c>
      <c r="AH18" s="11" t="s">
        <v>573</v>
      </c>
      <c r="AI18" s="12"/>
      <c r="AJ18" s="12"/>
      <c r="AK18" s="12"/>
      <c r="AL18" s="15">
        <v>46023</v>
      </c>
      <c r="AM18" s="15">
        <v>2958465</v>
      </c>
      <c r="AN18" s="105">
        <v>45988</v>
      </c>
      <c r="AO18" s="106" t="s">
        <v>576</v>
      </c>
    </row>
    <row r="19" spans="1:41" ht="13.5" customHeight="1" x14ac:dyDescent="0.25">
      <c r="A19" s="6" t="s">
        <v>80</v>
      </c>
      <c r="B19" s="7" t="s">
        <v>40</v>
      </c>
      <c r="C19" s="8" t="s">
        <v>524</v>
      </c>
      <c r="D19" s="8" t="s">
        <v>526</v>
      </c>
      <c r="E19" s="9"/>
      <c r="F19" s="10" t="s">
        <v>42</v>
      </c>
      <c r="G19" s="10" t="s">
        <v>42</v>
      </c>
      <c r="H19" s="10" t="s">
        <v>42</v>
      </c>
      <c r="I19" s="10" t="s">
        <v>42</v>
      </c>
      <c r="J19" s="10" t="s">
        <v>42</v>
      </c>
      <c r="K19" s="10" t="s">
        <v>42</v>
      </c>
      <c r="L19" s="10"/>
      <c r="M19" s="10"/>
      <c r="N19" s="10"/>
      <c r="O19" s="10"/>
      <c r="P19" s="10"/>
      <c r="Q19" s="10"/>
      <c r="R19" s="10"/>
      <c r="S19" s="10"/>
      <c r="T19" s="10"/>
      <c r="U19" s="10"/>
      <c r="V19" s="10"/>
      <c r="W19" s="10"/>
      <c r="X19" s="10"/>
      <c r="Y19" s="10"/>
      <c r="Z19" s="10"/>
      <c r="AA19" s="10"/>
      <c r="AB19" s="10"/>
      <c r="AC19" s="10"/>
      <c r="AD19" s="10"/>
      <c r="AE19" s="10"/>
      <c r="AF19" s="10"/>
      <c r="AG19" s="11" t="s">
        <v>61</v>
      </c>
      <c r="AH19" s="11" t="s">
        <v>62</v>
      </c>
      <c r="AI19" s="12" t="str">
        <f>HYPERLINK("https://www.forum-datenaustausch.ch/de/referenzdaten/","Link")</f>
        <v>Link</v>
      </c>
      <c r="AJ19" s="13"/>
      <c r="AK19" s="31"/>
      <c r="AL19" s="15">
        <v>43101</v>
      </c>
      <c r="AM19" s="15">
        <v>2958465</v>
      </c>
      <c r="AN19" s="15">
        <v>43789</v>
      </c>
      <c r="AO19" s="23"/>
    </row>
    <row r="20" spans="1:41" ht="13.5" customHeight="1" x14ac:dyDescent="0.25">
      <c r="A20" s="6" t="s">
        <v>521</v>
      </c>
      <c r="B20" s="82" t="s">
        <v>40</v>
      </c>
      <c r="C20" s="20" t="s">
        <v>525</v>
      </c>
      <c r="D20" s="20" t="s">
        <v>527</v>
      </c>
      <c r="E20" s="9"/>
      <c r="F20" s="10" t="s">
        <v>42</v>
      </c>
      <c r="G20" s="10" t="s">
        <v>42</v>
      </c>
      <c r="H20" s="10" t="s">
        <v>42</v>
      </c>
      <c r="I20" s="10" t="s">
        <v>42</v>
      </c>
      <c r="J20" s="21"/>
      <c r="K20" s="21" t="s">
        <v>42</v>
      </c>
      <c r="L20" s="10"/>
      <c r="M20" s="10"/>
      <c r="N20" s="10"/>
      <c r="O20" s="10"/>
      <c r="P20" s="10"/>
      <c r="Q20" s="10"/>
      <c r="R20" s="83"/>
      <c r="S20" s="83"/>
      <c r="T20" s="83"/>
      <c r="U20" s="83"/>
      <c r="V20" s="83"/>
      <c r="W20" s="83"/>
      <c r="X20" s="83"/>
      <c r="Y20" s="83"/>
      <c r="Z20" s="83"/>
      <c r="AA20" s="83"/>
      <c r="AB20" s="83"/>
      <c r="AC20" s="83"/>
      <c r="AD20" s="83"/>
      <c r="AE20" s="83"/>
      <c r="AF20" s="83" t="s">
        <v>42</v>
      </c>
      <c r="AG20" s="20" t="s">
        <v>61</v>
      </c>
      <c r="AH20" s="20" t="s">
        <v>62</v>
      </c>
      <c r="AI20" s="12" t="str">
        <f>HYPERLINK("https://www.forum-datenaustausch.ch/de/referenzdaten/","Link")</f>
        <v>Link</v>
      </c>
      <c r="AJ20" s="39"/>
      <c r="AK20" s="39"/>
      <c r="AL20" s="15">
        <v>44927</v>
      </c>
      <c r="AM20" s="15">
        <v>2958465</v>
      </c>
      <c r="AN20" s="15">
        <v>45350</v>
      </c>
      <c r="AO20" s="67"/>
    </row>
    <row r="21" spans="1:41" ht="13.5" customHeight="1" x14ac:dyDescent="0.25">
      <c r="A21" s="6">
        <v>222</v>
      </c>
      <c r="B21" s="7" t="s">
        <v>40</v>
      </c>
      <c r="C21" s="8" t="s">
        <v>81</v>
      </c>
      <c r="D21" s="8" t="s">
        <v>82</v>
      </c>
      <c r="E21" s="9"/>
      <c r="F21" s="10"/>
      <c r="G21" s="10" t="s">
        <v>42</v>
      </c>
      <c r="H21" s="10" t="s">
        <v>42</v>
      </c>
      <c r="I21" s="10" t="s">
        <v>42</v>
      </c>
      <c r="J21" s="10"/>
      <c r="K21" s="10"/>
      <c r="L21" s="10"/>
      <c r="M21" s="10"/>
      <c r="N21" s="10"/>
      <c r="O21" s="10"/>
      <c r="P21" s="10"/>
      <c r="Q21" s="10"/>
      <c r="R21" s="10"/>
      <c r="S21" s="10"/>
      <c r="T21" s="10" t="s">
        <v>42</v>
      </c>
      <c r="U21" s="10"/>
      <c r="V21" s="10"/>
      <c r="W21" s="10"/>
      <c r="X21" s="10"/>
      <c r="Y21" s="10"/>
      <c r="Z21" s="10"/>
      <c r="AA21" s="10"/>
      <c r="AB21" s="10"/>
      <c r="AC21" s="10"/>
      <c r="AD21" s="10"/>
      <c r="AE21" s="10"/>
      <c r="AF21" s="10"/>
      <c r="AG21" s="11" t="s">
        <v>83</v>
      </c>
      <c r="AH21" s="11" t="s">
        <v>48</v>
      </c>
      <c r="AI21" s="12"/>
      <c r="AJ21" s="12"/>
      <c r="AK21" s="12" t="str">
        <f>HYPERLINK("https://www.mtk-ctm.ch/de/tarife/zahnarzttarif-sso/","Link")</f>
        <v>Link</v>
      </c>
      <c r="AL21" s="15">
        <v>43101</v>
      </c>
      <c r="AM21" s="15">
        <v>2958465</v>
      </c>
      <c r="AN21" s="15">
        <v>43054</v>
      </c>
      <c r="AO21" s="23"/>
    </row>
    <row r="22" spans="1:41" ht="13.5" customHeight="1" x14ac:dyDescent="0.25">
      <c r="A22" s="6">
        <v>223</v>
      </c>
      <c r="B22" s="7" t="s">
        <v>40</v>
      </c>
      <c r="C22" s="8" t="s">
        <v>84</v>
      </c>
      <c r="D22" s="8" t="s">
        <v>85</v>
      </c>
      <c r="E22" s="9"/>
      <c r="F22" s="10"/>
      <c r="G22" s="10" t="s">
        <v>42</v>
      </c>
      <c r="H22" s="10" t="s">
        <v>42</v>
      </c>
      <c r="I22" s="10" t="s">
        <v>42</v>
      </c>
      <c r="J22" s="10"/>
      <c r="K22" s="10"/>
      <c r="L22" s="10"/>
      <c r="M22" s="10"/>
      <c r="N22" s="10"/>
      <c r="O22" s="10"/>
      <c r="P22" s="10"/>
      <c r="Q22" s="10"/>
      <c r="R22" s="10"/>
      <c r="S22" s="10"/>
      <c r="T22" s="10" t="s">
        <v>42</v>
      </c>
      <c r="U22" s="10" t="s">
        <v>42</v>
      </c>
      <c r="V22" s="10"/>
      <c r="W22" s="10" t="s">
        <v>42</v>
      </c>
      <c r="X22" s="10"/>
      <c r="Y22" s="10"/>
      <c r="Z22" s="10"/>
      <c r="AA22" s="10"/>
      <c r="AB22" s="10"/>
      <c r="AC22" s="10"/>
      <c r="AD22" s="10"/>
      <c r="AE22" s="10"/>
      <c r="AF22" s="10"/>
      <c r="AG22" s="11" t="s">
        <v>86</v>
      </c>
      <c r="AH22" s="11" t="s">
        <v>48</v>
      </c>
      <c r="AI22" s="12"/>
      <c r="AJ22" s="12"/>
      <c r="AK22" s="12" t="str">
        <f>HYPERLINK("https://www.mtk-ctm.ch/de/tarife/zahntechnikertarif/","Link")</f>
        <v>Link</v>
      </c>
      <c r="AL22" s="15">
        <v>43101</v>
      </c>
      <c r="AM22" s="15">
        <v>2958465</v>
      </c>
      <c r="AN22" s="15">
        <v>43899</v>
      </c>
      <c r="AO22" s="23"/>
    </row>
    <row r="23" spans="1:41" ht="13.5" customHeight="1" x14ac:dyDescent="0.25">
      <c r="A23" s="6" t="s">
        <v>92</v>
      </c>
      <c r="B23" s="7" t="s">
        <v>40</v>
      </c>
      <c r="C23" s="8" t="s">
        <v>93</v>
      </c>
      <c r="D23" s="8" t="s">
        <v>94</v>
      </c>
      <c r="E23" s="9"/>
      <c r="F23" s="10" t="s">
        <v>42</v>
      </c>
      <c r="G23" s="10" t="s">
        <v>42</v>
      </c>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1" t="s">
        <v>61</v>
      </c>
      <c r="AH23" s="11" t="s">
        <v>62</v>
      </c>
      <c r="AI23" s="12" t="str">
        <f>HYPERLINK("https://www.forum-datenaustausch.ch/de/referenzdaten/","Link")</f>
        <v>Link</v>
      </c>
      <c r="AJ23" s="12"/>
      <c r="AK23" s="12"/>
      <c r="AL23" s="15">
        <v>41275</v>
      </c>
      <c r="AM23" s="15">
        <v>2958465</v>
      </c>
      <c r="AN23" s="15">
        <v>43789</v>
      </c>
      <c r="AO23" s="23"/>
    </row>
    <row r="24" spans="1:41" ht="13.5" customHeight="1" x14ac:dyDescent="0.25">
      <c r="A24" s="6" t="s">
        <v>95</v>
      </c>
      <c r="B24" s="7" t="s">
        <v>40</v>
      </c>
      <c r="C24" s="8" t="s">
        <v>96</v>
      </c>
      <c r="D24" s="8" t="s">
        <v>97</v>
      </c>
      <c r="E24" s="9"/>
      <c r="F24" s="10"/>
      <c r="G24" s="10"/>
      <c r="H24" s="10" t="s">
        <v>42</v>
      </c>
      <c r="I24" s="10"/>
      <c r="J24" s="10"/>
      <c r="K24" s="10" t="s">
        <v>42</v>
      </c>
      <c r="L24" s="10" t="s">
        <v>42</v>
      </c>
      <c r="M24" s="10"/>
      <c r="N24" s="10"/>
      <c r="O24" s="10"/>
      <c r="P24" s="10"/>
      <c r="Q24" s="10"/>
      <c r="R24" s="10"/>
      <c r="S24" s="10"/>
      <c r="T24" s="10"/>
      <c r="U24" s="10"/>
      <c r="V24" s="10"/>
      <c r="W24" s="10"/>
      <c r="X24" s="10"/>
      <c r="Y24" s="10"/>
      <c r="Z24" s="10"/>
      <c r="AA24" s="10"/>
      <c r="AB24" s="10"/>
      <c r="AC24" s="10"/>
      <c r="AD24" s="10"/>
      <c r="AE24" s="10"/>
      <c r="AF24" s="10"/>
      <c r="AG24" s="11" t="s">
        <v>98</v>
      </c>
      <c r="AH24" s="11" t="s">
        <v>98</v>
      </c>
      <c r="AI24" s="12"/>
      <c r="AJ24" s="12"/>
      <c r="AK24" s="12" t="str">
        <f>HYPERLINK("https://www.ahv-iv.ch/de/Extranet/AI","Link")</f>
        <v>Link</v>
      </c>
      <c r="AL24" s="15">
        <v>41183</v>
      </c>
      <c r="AM24" s="15">
        <v>2958465</v>
      </c>
      <c r="AN24" s="15">
        <v>43789</v>
      </c>
      <c r="AO24" s="23"/>
    </row>
    <row r="25" spans="1:41" ht="13.5" customHeight="1" x14ac:dyDescent="0.25">
      <c r="A25" s="6" t="s">
        <v>102</v>
      </c>
      <c r="B25" s="7" t="s">
        <v>40</v>
      </c>
      <c r="C25" s="8" t="s">
        <v>546</v>
      </c>
      <c r="D25" s="8" t="s">
        <v>103</v>
      </c>
      <c r="E25" s="9"/>
      <c r="F25" s="10"/>
      <c r="G25" s="10" t="s">
        <v>42</v>
      </c>
      <c r="H25" s="10" t="s">
        <v>42</v>
      </c>
      <c r="I25" s="10" t="s">
        <v>42</v>
      </c>
      <c r="J25" s="10"/>
      <c r="K25" s="10"/>
      <c r="L25" s="10"/>
      <c r="M25" s="10"/>
      <c r="N25" s="10" t="s">
        <v>42</v>
      </c>
      <c r="O25" s="10"/>
      <c r="P25" s="10"/>
      <c r="Q25" s="10"/>
      <c r="R25" s="10"/>
      <c r="S25" s="10"/>
      <c r="T25" s="10"/>
      <c r="U25" s="10"/>
      <c r="V25" s="10"/>
      <c r="W25" s="10"/>
      <c r="X25" s="10"/>
      <c r="Y25" s="10"/>
      <c r="Z25" s="10"/>
      <c r="AA25" s="10"/>
      <c r="AB25" s="10"/>
      <c r="AC25" s="10"/>
      <c r="AD25" s="10"/>
      <c r="AE25" s="10"/>
      <c r="AF25" s="10"/>
      <c r="AG25" s="11" t="s">
        <v>104</v>
      </c>
      <c r="AH25" s="11" t="s">
        <v>48</v>
      </c>
      <c r="AI25" s="12"/>
      <c r="AJ25" s="12"/>
      <c r="AK25" s="12" t="str">
        <f>HYPERLINK("https://www.mtk-ctm.ch/de/tarife/physiotherapie/","Link")</f>
        <v>Link</v>
      </c>
      <c r="AL25" s="15">
        <v>37257</v>
      </c>
      <c r="AM25" s="15">
        <v>2958465</v>
      </c>
      <c r="AN25" s="15">
        <v>43054</v>
      </c>
      <c r="AO25" s="23"/>
    </row>
    <row r="26" spans="1:41" ht="13.5" customHeight="1" x14ac:dyDescent="0.25">
      <c r="A26" s="6">
        <v>312</v>
      </c>
      <c r="B26" s="7" t="s">
        <v>40</v>
      </c>
      <c r="C26" s="8" t="s">
        <v>105</v>
      </c>
      <c r="D26" s="8" t="s">
        <v>106</v>
      </c>
      <c r="E26" s="9"/>
      <c r="F26" s="10" t="s">
        <v>42</v>
      </c>
      <c r="G26" s="10"/>
      <c r="H26" s="10"/>
      <c r="I26" s="10"/>
      <c r="J26" s="10"/>
      <c r="K26" s="10" t="s">
        <v>42</v>
      </c>
      <c r="L26" s="10"/>
      <c r="M26" s="10"/>
      <c r="N26" s="10" t="s">
        <v>42</v>
      </c>
      <c r="O26" s="10"/>
      <c r="P26" s="10"/>
      <c r="Q26" s="10"/>
      <c r="R26" s="10"/>
      <c r="S26" s="10"/>
      <c r="T26" s="10"/>
      <c r="U26" s="10"/>
      <c r="V26" s="10"/>
      <c r="W26" s="10"/>
      <c r="X26" s="10"/>
      <c r="Y26" s="10"/>
      <c r="Z26" s="10"/>
      <c r="AA26" s="10"/>
      <c r="AB26" s="10"/>
      <c r="AC26" s="10"/>
      <c r="AD26" s="10"/>
      <c r="AE26" s="10"/>
      <c r="AF26" s="10"/>
      <c r="AG26" s="11" t="s">
        <v>43</v>
      </c>
      <c r="AH26" s="11" t="s">
        <v>43</v>
      </c>
      <c r="AI26" s="12" t="str">
        <f>HYPERLINK("https://www.bag.admin.ch/bag/de/home/versicherungen/krankenversicherung/krankenversicherung-leistungen-tarife/Nicht-aerztliche-Leistungen/Physiotherapie.html","Link")</f>
        <v>Link</v>
      </c>
      <c r="AJ26" s="12"/>
      <c r="AK26" s="12"/>
      <c r="AL26" s="15">
        <v>43101</v>
      </c>
      <c r="AM26" s="15">
        <v>2958465</v>
      </c>
      <c r="AN26" s="15">
        <v>43789</v>
      </c>
      <c r="AO26" s="23"/>
    </row>
    <row r="27" spans="1:41" ht="13.5" customHeight="1" x14ac:dyDescent="0.25">
      <c r="A27" s="6" t="s">
        <v>110</v>
      </c>
      <c r="B27" s="7" t="s">
        <v>40</v>
      </c>
      <c r="C27" s="8" t="s">
        <v>108</v>
      </c>
      <c r="D27" s="8" t="s">
        <v>109</v>
      </c>
      <c r="E27" s="9"/>
      <c r="F27" s="10" t="s">
        <v>42</v>
      </c>
      <c r="G27" s="10" t="s">
        <v>42</v>
      </c>
      <c r="H27" s="10" t="s">
        <v>42</v>
      </c>
      <c r="I27" s="10" t="s">
        <v>42</v>
      </c>
      <c r="J27" s="10"/>
      <c r="K27" s="10" t="s">
        <v>42</v>
      </c>
      <c r="L27" s="10" t="s">
        <v>42</v>
      </c>
      <c r="M27" s="10" t="s">
        <v>42</v>
      </c>
      <c r="N27" s="10"/>
      <c r="O27" s="10"/>
      <c r="P27" s="10"/>
      <c r="Q27" s="10"/>
      <c r="R27" s="10"/>
      <c r="S27" s="10" t="s">
        <v>42</v>
      </c>
      <c r="T27" s="10"/>
      <c r="U27" s="10"/>
      <c r="V27" s="10"/>
      <c r="W27" s="10"/>
      <c r="X27" s="10"/>
      <c r="Y27" s="10"/>
      <c r="Z27" s="10"/>
      <c r="AA27" s="10"/>
      <c r="AB27" s="10"/>
      <c r="AC27" s="10"/>
      <c r="AD27" s="10"/>
      <c r="AE27" s="10"/>
      <c r="AF27" s="10"/>
      <c r="AG27" s="11" t="s">
        <v>43</v>
      </c>
      <c r="AH27" s="11" t="s">
        <v>43</v>
      </c>
      <c r="AI27" s="12" t="str">
        <f>HYPERLINK("https://www.bag.admin.ch/bag/de/home/versicherungen/krankenversicherung/krankenversicherung-leistungen-tarife/Analysenliste.html","Link")</f>
        <v>Link</v>
      </c>
      <c r="AJ27" s="12"/>
      <c r="AK27" s="12"/>
      <c r="AL27" s="15">
        <v>39995</v>
      </c>
      <c r="AM27" s="15">
        <v>2958465</v>
      </c>
      <c r="AN27" s="15">
        <v>39905</v>
      </c>
      <c r="AO27" s="23"/>
    </row>
    <row r="28" spans="1:41" ht="13.5" customHeight="1" x14ac:dyDescent="0.25">
      <c r="A28" s="6" t="s">
        <v>111</v>
      </c>
      <c r="B28" s="7" t="s">
        <v>40</v>
      </c>
      <c r="C28" s="8" t="s">
        <v>112</v>
      </c>
      <c r="D28" s="8" t="s">
        <v>113</v>
      </c>
      <c r="E28" s="9"/>
      <c r="F28" s="10" t="s">
        <v>42</v>
      </c>
      <c r="G28" s="10"/>
      <c r="H28" s="10"/>
      <c r="I28" s="10"/>
      <c r="J28" s="10"/>
      <c r="K28" s="10"/>
      <c r="L28" s="10"/>
      <c r="M28" s="10"/>
      <c r="N28" s="10"/>
      <c r="O28" s="10"/>
      <c r="P28" s="10"/>
      <c r="Q28" s="10"/>
      <c r="R28" s="10"/>
      <c r="S28" s="10" t="s">
        <v>42</v>
      </c>
      <c r="T28" s="10"/>
      <c r="U28" s="10"/>
      <c r="V28" s="10"/>
      <c r="W28" s="10"/>
      <c r="X28" s="10"/>
      <c r="Y28" s="10"/>
      <c r="Z28" s="10"/>
      <c r="AA28" s="10"/>
      <c r="AB28" s="10"/>
      <c r="AC28" s="10"/>
      <c r="AD28" s="10"/>
      <c r="AE28" s="10"/>
      <c r="AF28" s="10"/>
      <c r="AG28" s="11" t="s">
        <v>90</v>
      </c>
      <c r="AH28" s="11" t="s">
        <v>90</v>
      </c>
      <c r="AI28" s="12" t="str">
        <f>HYPERLINK("https://www.llv.li/files/ag/analysenliste-2017.pdf","Link")</f>
        <v>Link</v>
      </c>
      <c r="AJ28" s="12"/>
      <c r="AK28" s="12"/>
      <c r="AL28" s="15">
        <v>40330</v>
      </c>
      <c r="AM28" s="15">
        <v>2958465</v>
      </c>
      <c r="AN28" s="15">
        <v>40267</v>
      </c>
      <c r="AO28" s="23"/>
    </row>
    <row r="29" spans="1:41" ht="13.5" customHeight="1" x14ac:dyDescent="0.25">
      <c r="A29" s="24" t="s">
        <v>114</v>
      </c>
      <c r="B29" s="25" t="s">
        <v>64</v>
      </c>
      <c r="C29" s="26" t="s">
        <v>115</v>
      </c>
      <c r="D29" s="26" t="s">
        <v>116</v>
      </c>
      <c r="E29" s="27"/>
      <c r="F29" s="27"/>
      <c r="G29" s="27"/>
      <c r="H29" s="28"/>
      <c r="I29" s="28"/>
      <c r="J29" s="28" t="s">
        <v>42</v>
      </c>
      <c r="K29" s="28"/>
      <c r="L29" s="28"/>
      <c r="M29" s="28"/>
      <c r="N29" s="28"/>
      <c r="O29" s="28"/>
      <c r="P29" s="28"/>
      <c r="Q29" s="28"/>
      <c r="R29" s="29"/>
      <c r="S29" s="29"/>
      <c r="T29" s="29"/>
      <c r="U29" s="29"/>
      <c r="V29" s="29"/>
      <c r="W29" s="29"/>
      <c r="X29" s="29"/>
      <c r="Y29" s="29"/>
      <c r="Z29" s="29"/>
      <c r="AA29" s="29"/>
      <c r="AB29" s="29"/>
      <c r="AC29" s="29"/>
      <c r="AD29" s="29"/>
      <c r="AE29" s="29"/>
      <c r="AF29" s="29"/>
      <c r="AG29" s="88" t="s">
        <v>117</v>
      </c>
      <c r="AH29" s="88" t="s">
        <v>117</v>
      </c>
      <c r="AI29" s="32"/>
      <c r="AJ29" s="12" t="str">
        <f>HYPERLINK("https://www.dentotar.ch/home/","Link")</f>
        <v>Link</v>
      </c>
      <c r="AK29" s="33"/>
      <c r="AL29" s="30">
        <v>37257</v>
      </c>
      <c r="AM29" s="30">
        <v>2958465</v>
      </c>
      <c r="AN29" s="30">
        <v>38820</v>
      </c>
      <c r="AO29" s="34"/>
    </row>
    <row r="30" spans="1:41" ht="13.5" customHeight="1" x14ac:dyDescent="0.25">
      <c r="A30" s="24" t="s">
        <v>118</v>
      </c>
      <c r="B30" s="25" t="s">
        <v>64</v>
      </c>
      <c r="C30" s="26" t="s">
        <v>119</v>
      </c>
      <c r="D30" s="26" t="s">
        <v>120</v>
      </c>
      <c r="E30" s="27"/>
      <c r="F30" s="28"/>
      <c r="G30" s="28"/>
      <c r="H30" s="28"/>
      <c r="I30" s="28"/>
      <c r="J30" s="28" t="s">
        <v>42</v>
      </c>
      <c r="K30" s="28"/>
      <c r="L30" s="28"/>
      <c r="M30" s="28"/>
      <c r="N30" s="28"/>
      <c r="O30" s="28"/>
      <c r="P30" s="28"/>
      <c r="Q30" s="28"/>
      <c r="R30" s="29"/>
      <c r="S30" s="29"/>
      <c r="T30" s="29"/>
      <c r="U30" s="29"/>
      <c r="V30" s="29"/>
      <c r="W30" s="29"/>
      <c r="X30" s="29"/>
      <c r="Y30" s="29"/>
      <c r="Z30" s="29"/>
      <c r="AA30" s="29"/>
      <c r="AB30" s="29"/>
      <c r="AC30" s="29"/>
      <c r="AD30" s="29"/>
      <c r="AE30" s="29"/>
      <c r="AF30" s="29"/>
      <c r="AG30" s="88" t="s">
        <v>121</v>
      </c>
      <c r="AH30" s="89" t="s">
        <v>121</v>
      </c>
      <c r="AI30" s="35"/>
      <c r="AJ30" s="12" t="str">
        <f>HYPERLINK("https://www.tartec.ch/de/tarif-2017-8.html","Link")</f>
        <v>Link</v>
      </c>
      <c r="AK30" s="33"/>
      <c r="AL30" s="30">
        <v>37257</v>
      </c>
      <c r="AM30" s="30">
        <v>2958465</v>
      </c>
      <c r="AN30" s="30">
        <v>38820</v>
      </c>
      <c r="AO30" s="34"/>
    </row>
    <row r="31" spans="1:41" ht="13.5" customHeight="1" x14ac:dyDescent="0.25">
      <c r="A31" s="6" t="s">
        <v>122</v>
      </c>
      <c r="B31" s="7" t="s">
        <v>40</v>
      </c>
      <c r="C31" s="8" t="s">
        <v>123</v>
      </c>
      <c r="D31" s="8" t="s">
        <v>124</v>
      </c>
      <c r="E31" s="9"/>
      <c r="F31" s="10" t="s">
        <v>42</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1" t="s">
        <v>117</v>
      </c>
      <c r="AH31" s="11" t="s">
        <v>117</v>
      </c>
      <c r="AI31" s="36"/>
      <c r="AJ31" s="31"/>
      <c r="AK31" s="31"/>
      <c r="AL31" s="15">
        <v>37257</v>
      </c>
      <c r="AM31" s="15">
        <v>2958465</v>
      </c>
      <c r="AN31" s="15">
        <v>38820</v>
      </c>
      <c r="AO31" s="23"/>
    </row>
    <row r="32" spans="1:41" ht="13.5" customHeight="1" x14ac:dyDescent="0.25">
      <c r="A32" s="6" t="s">
        <v>125</v>
      </c>
      <c r="B32" s="7" t="s">
        <v>40</v>
      </c>
      <c r="C32" s="8" t="s">
        <v>126</v>
      </c>
      <c r="D32" s="8" t="s">
        <v>127</v>
      </c>
      <c r="E32" s="9"/>
      <c r="F32" s="10" t="s">
        <v>42</v>
      </c>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1" t="s">
        <v>121</v>
      </c>
      <c r="AH32" s="11" t="s">
        <v>121</v>
      </c>
      <c r="AI32" s="36"/>
      <c r="AJ32" s="31"/>
      <c r="AK32" s="31"/>
      <c r="AL32" s="15">
        <v>37257</v>
      </c>
      <c r="AM32" s="15">
        <v>2958465</v>
      </c>
      <c r="AN32" s="15">
        <v>38820</v>
      </c>
      <c r="AO32" s="23"/>
    </row>
    <row r="33" spans="1:41" ht="13.5" customHeight="1" x14ac:dyDescent="0.25">
      <c r="A33" s="6" t="s">
        <v>128</v>
      </c>
      <c r="B33" s="7" t="s">
        <v>40</v>
      </c>
      <c r="C33" s="8" t="s">
        <v>129</v>
      </c>
      <c r="D33" s="8" t="s">
        <v>130</v>
      </c>
      <c r="E33" s="9"/>
      <c r="F33" s="10" t="s">
        <v>42</v>
      </c>
      <c r="G33" s="10"/>
      <c r="H33" s="10"/>
      <c r="I33" s="10"/>
      <c r="J33" s="10"/>
      <c r="K33" s="10"/>
      <c r="L33" s="10"/>
      <c r="M33" s="10"/>
      <c r="N33" s="10"/>
      <c r="O33" s="10"/>
      <c r="P33" s="10"/>
      <c r="Q33" s="10"/>
      <c r="R33" s="10" t="s">
        <v>42</v>
      </c>
      <c r="S33" s="10"/>
      <c r="T33" s="10"/>
      <c r="U33" s="10"/>
      <c r="V33" s="10"/>
      <c r="W33" s="10"/>
      <c r="X33" s="10"/>
      <c r="Y33" s="10"/>
      <c r="Z33" s="10"/>
      <c r="AA33" s="10"/>
      <c r="AB33" s="10"/>
      <c r="AC33" s="10"/>
      <c r="AD33" s="10"/>
      <c r="AE33" s="10"/>
      <c r="AF33" s="10"/>
      <c r="AG33" s="11" t="s">
        <v>131</v>
      </c>
      <c r="AH33" s="11" t="s">
        <v>131</v>
      </c>
      <c r="AI33" s="36"/>
      <c r="AJ33" s="36"/>
      <c r="AK33" s="36"/>
      <c r="AL33" s="15">
        <v>37257</v>
      </c>
      <c r="AM33" s="15">
        <v>2958465</v>
      </c>
      <c r="AN33" s="15">
        <v>38820</v>
      </c>
      <c r="AO33" s="23"/>
    </row>
    <row r="34" spans="1:41" ht="13.5" customHeight="1" x14ac:dyDescent="0.25">
      <c r="A34" s="6" t="s">
        <v>132</v>
      </c>
      <c r="B34" s="7" t="s">
        <v>40</v>
      </c>
      <c r="C34" s="8" t="s">
        <v>133</v>
      </c>
      <c r="D34" s="8" t="s">
        <v>134</v>
      </c>
      <c r="E34" s="9"/>
      <c r="F34" s="10" t="s">
        <v>42</v>
      </c>
      <c r="G34" s="10"/>
      <c r="H34" s="10"/>
      <c r="I34" s="10"/>
      <c r="J34" s="10"/>
      <c r="K34" s="10"/>
      <c r="L34" s="10"/>
      <c r="M34" s="10"/>
      <c r="N34" s="10"/>
      <c r="O34" s="10" t="s">
        <v>42</v>
      </c>
      <c r="P34" s="10"/>
      <c r="Q34" s="10"/>
      <c r="R34" s="10"/>
      <c r="S34" s="10"/>
      <c r="T34" s="10"/>
      <c r="U34" s="10"/>
      <c r="V34" s="10"/>
      <c r="W34" s="10"/>
      <c r="X34" s="10"/>
      <c r="Y34" s="10"/>
      <c r="Z34" s="10"/>
      <c r="AA34" s="10"/>
      <c r="AB34" s="10"/>
      <c r="AC34" s="10"/>
      <c r="AD34" s="10"/>
      <c r="AE34" s="10"/>
      <c r="AF34" s="10"/>
      <c r="AG34" s="11" t="s">
        <v>131</v>
      </c>
      <c r="AH34" s="11" t="s">
        <v>131</v>
      </c>
      <c r="AJ34" s="12" t="str">
        <f>HYPERLINK("https://www.ergotherapie.ch/berufsausuebung/tarifvertraege/?page=35","Link")</f>
        <v>Link</v>
      </c>
      <c r="AK34" s="31"/>
      <c r="AL34" s="15">
        <v>37257</v>
      </c>
      <c r="AM34" s="15">
        <v>2958465</v>
      </c>
      <c r="AN34" s="15">
        <v>38820</v>
      </c>
      <c r="AO34" s="23"/>
    </row>
    <row r="35" spans="1:41" ht="13.5" customHeight="1" x14ac:dyDescent="0.25">
      <c r="A35" s="6" t="s">
        <v>135</v>
      </c>
      <c r="B35" s="7" t="s">
        <v>40</v>
      </c>
      <c r="C35" s="8" t="s">
        <v>136</v>
      </c>
      <c r="D35" s="8" t="s">
        <v>137</v>
      </c>
      <c r="E35" s="9"/>
      <c r="F35" s="37"/>
      <c r="G35" s="10" t="s">
        <v>42</v>
      </c>
      <c r="H35" s="10" t="s">
        <v>42</v>
      </c>
      <c r="I35" s="10" t="s">
        <v>42</v>
      </c>
      <c r="J35" s="10"/>
      <c r="K35" s="10"/>
      <c r="L35" s="10"/>
      <c r="M35" s="10"/>
      <c r="N35" s="10"/>
      <c r="O35" s="10"/>
      <c r="P35" s="10"/>
      <c r="Q35" s="10"/>
      <c r="R35" s="10"/>
      <c r="S35" s="10"/>
      <c r="T35" s="10"/>
      <c r="U35" s="10" t="s">
        <v>42</v>
      </c>
      <c r="V35" s="10"/>
      <c r="W35" s="10"/>
      <c r="X35" s="10"/>
      <c r="Y35" s="10" t="s">
        <v>42</v>
      </c>
      <c r="Z35" s="10" t="s">
        <v>78</v>
      </c>
      <c r="AA35" s="10"/>
      <c r="AB35" s="10"/>
      <c r="AC35" s="10"/>
      <c r="AD35" s="10"/>
      <c r="AE35" s="10"/>
      <c r="AF35" s="10"/>
      <c r="AG35" s="11" t="s">
        <v>138</v>
      </c>
      <c r="AH35" s="11" t="s">
        <v>48</v>
      </c>
      <c r="AI35" s="36"/>
      <c r="AJ35" s="13"/>
      <c r="AK35" s="12" t="str">
        <f>HYPERLINK("https://www.mtk-ctm.ch/de/tarife/orthopaedieschuhtechnische-arbeiten-verband-fuss-schuhosmtarif/","Link")</f>
        <v>Link</v>
      </c>
      <c r="AL35" s="15">
        <v>37257</v>
      </c>
      <c r="AM35" s="15">
        <v>2958465</v>
      </c>
      <c r="AN35" s="15">
        <v>43899</v>
      </c>
      <c r="AO35" s="23"/>
    </row>
    <row r="36" spans="1:41" ht="13.5" customHeight="1" x14ac:dyDescent="0.25">
      <c r="A36" s="6" t="s">
        <v>139</v>
      </c>
      <c r="B36" s="7" t="s">
        <v>40</v>
      </c>
      <c r="C36" s="8" t="s">
        <v>140</v>
      </c>
      <c r="D36" s="8" t="s">
        <v>141</v>
      </c>
      <c r="E36" s="9"/>
      <c r="F36" s="37"/>
      <c r="G36" s="10" t="s">
        <v>42</v>
      </c>
      <c r="H36" s="10" t="s">
        <v>42</v>
      </c>
      <c r="I36" s="10" t="s">
        <v>42</v>
      </c>
      <c r="J36" s="10"/>
      <c r="K36" s="10"/>
      <c r="L36" s="10"/>
      <c r="M36" s="10"/>
      <c r="N36" s="10"/>
      <c r="O36" s="10"/>
      <c r="P36" s="10"/>
      <c r="Q36" s="10"/>
      <c r="R36" s="10"/>
      <c r="S36" s="10"/>
      <c r="T36" s="10"/>
      <c r="U36" s="10" t="s">
        <v>42</v>
      </c>
      <c r="V36" s="10"/>
      <c r="W36" s="10"/>
      <c r="X36" s="10"/>
      <c r="Y36" s="10"/>
      <c r="Z36" s="10" t="s">
        <v>42</v>
      </c>
      <c r="AA36" s="10"/>
      <c r="AB36" s="10"/>
      <c r="AC36" s="10"/>
      <c r="AD36" s="10"/>
      <c r="AE36" s="10"/>
      <c r="AF36" s="10"/>
      <c r="AG36" s="11" t="s">
        <v>142</v>
      </c>
      <c r="AH36" s="11" t="s">
        <v>48</v>
      </c>
      <c r="AI36" s="36"/>
      <c r="AJ36" s="13"/>
      <c r="AK36" s="12" t="str">
        <f>HYPERLINK("https://www.mtk-ctm.ch/de/tarife/orthopaedietechnische-arbeiten-ortho-reha-suisse-svot-tarif/","Link")</f>
        <v>Link</v>
      </c>
      <c r="AL36" s="15">
        <v>37257</v>
      </c>
      <c r="AM36" s="15">
        <v>2958465</v>
      </c>
      <c r="AN36" s="15">
        <v>43899</v>
      </c>
      <c r="AO36" s="23"/>
    </row>
    <row r="37" spans="1:41" ht="13.5" customHeight="1" x14ac:dyDescent="0.25">
      <c r="A37" s="6" t="s">
        <v>143</v>
      </c>
      <c r="B37" s="7" t="s">
        <v>40</v>
      </c>
      <c r="C37" s="8" t="s">
        <v>144</v>
      </c>
      <c r="D37" s="8" t="s">
        <v>145</v>
      </c>
      <c r="E37" s="9"/>
      <c r="F37" s="10" t="s">
        <v>42</v>
      </c>
      <c r="G37" s="10"/>
      <c r="H37" s="10"/>
      <c r="I37" s="10"/>
      <c r="J37" s="10"/>
      <c r="K37" s="10"/>
      <c r="L37" s="10"/>
      <c r="M37" s="10"/>
      <c r="N37" s="10"/>
      <c r="O37" s="10"/>
      <c r="P37" s="10" t="s">
        <v>42</v>
      </c>
      <c r="Q37" s="10"/>
      <c r="R37" s="10"/>
      <c r="S37" s="10"/>
      <c r="T37" s="10"/>
      <c r="U37" s="10"/>
      <c r="V37" s="10"/>
      <c r="W37" s="10"/>
      <c r="X37" s="10"/>
      <c r="Y37" s="10"/>
      <c r="Z37" s="10"/>
      <c r="AA37" s="10"/>
      <c r="AB37" s="10"/>
      <c r="AC37" s="10"/>
      <c r="AD37" s="10"/>
      <c r="AE37" s="10"/>
      <c r="AF37" s="10"/>
      <c r="AG37" s="11" t="s">
        <v>131</v>
      </c>
      <c r="AH37" s="11" t="s">
        <v>131</v>
      </c>
      <c r="AI37" s="36"/>
      <c r="AJ37" s="13"/>
      <c r="AK37" s="38" t="str">
        <f>HYPERLINK("https://www.mtk-ctm.ch/de/tarife/logopaedie/","Link")</f>
        <v>Link</v>
      </c>
      <c r="AL37" s="15">
        <v>37257</v>
      </c>
      <c r="AM37" s="15">
        <v>2958465</v>
      </c>
      <c r="AN37" s="15">
        <v>38820</v>
      </c>
      <c r="AO37" s="23"/>
    </row>
    <row r="38" spans="1:41" ht="13.5" customHeight="1" x14ac:dyDescent="0.25">
      <c r="A38" s="6">
        <v>329</v>
      </c>
      <c r="B38" s="7" t="s">
        <v>40</v>
      </c>
      <c r="C38" s="8" t="s">
        <v>146</v>
      </c>
      <c r="D38" s="8" t="s">
        <v>147</v>
      </c>
      <c r="E38" s="9"/>
      <c r="F38" s="10"/>
      <c r="G38" s="10" t="s">
        <v>42</v>
      </c>
      <c r="H38" s="10"/>
      <c r="I38" s="10" t="s">
        <v>42</v>
      </c>
      <c r="J38" s="10"/>
      <c r="K38" s="10"/>
      <c r="L38" s="10"/>
      <c r="M38" s="10"/>
      <c r="N38" s="10"/>
      <c r="O38" s="10"/>
      <c r="P38" s="10"/>
      <c r="Q38" s="10"/>
      <c r="R38" s="10"/>
      <c r="S38" s="10"/>
      <c r="T38" s="10"/>
      <c r="U38" s="10" t="s">
        <v>42</v>
      </c>
      <c r="V38" s="10"/>
      <c r="W38" s="10"/>
      <c r="X38" s="10"/>
      <c r="Y38" s="10"/>
      <c r="Z38" s="10"/>
      <c r="AA38" s="10" t="s">
        <v>42</v>
      </c>
      <c r="AB38" s="10"/>
      <c r="AC38" s="10"/>
      <c r="AD38" s="10"/>
      <c r="AE38" s="10"/>
      <c r="AF38" s="10"/>
      <c r="AG38" s="11" t="s">
        <v>148</v>
      </c>
      <c r="AH38" s="11" t="s">
        <v>48</v>
      </c>
      <c r="AI38" s="36"/>
      <c r="AJ38" s="13"/>
      <c r="AK38" s="12" t="str">
        <f>HYPERLINK("https://www.mtk-ctm.ch/de/tarife/hoersysteme-tarif/","Link")</f>
        <v>Link</v>
      </c>
      <c r="AL38" s="15">
        <v>37257</v>
      </c>
      <c r="AM38" s="15">
        <v>2958465</v>
      </c>
      <c r="AN38" s="15">
        <v>43899</v>
      </c>
      <c r="AO38" s="23"/>
    </row>
    <row r="39" spans="1:41" ht="13.5" customHeight="1" x14ac:dyDescent="0.25">
      <c r="A39" s="6">
        <v>330</v>
      </c>
      <c r="B39" s="7" t="s">
        <v>40</v>
      </c>
      <c r="C39" s="8" t="s">
        <v>149</v>
      </c>
      <c r="D39" s="8" t="s">
        <v>150</v>
      </c>
      <c r="E39" s="9"/>
      <c r="F39" s="37"/>
      <c r="G39" s="10" t="s">
        <v>42</v>
      </c>
      <c r="H39" s="10" t="s">
        <v>42</v>
      </c>
      <c r="I39" s="10" t="s">
        <v>42</v>
      </c>
      <c r="J39" s="10"/>
      <c r="K39" s="10" t="s">
        <v>42</v>
      </c>
      <c r="L39" s="10"/>
      <c r="M39" s="10"/>
      <c r="N39" s="10"/>
      <c r="O39" s="10"/>
      <c r="P39" s="10"/>
      <c r="Q39" s="10"/>
      <c r="R39" s="10"/>
      <c r="S39" s="10"/>
      <c r="T39" s="10"/>
      <c r="U39" s="10"/>
      <c r="V39" s="10"/>
      <c r="W39" s="10"/>
      <c r="X39" s="10"/>
      <c r="Y39" s="10"/>
      <c r="Z39" s="10"/>
      <c r="AA39" s="10"/>
      <c r="AB39" s="10"/>
      <c r="AC39" s="10"/>
      <c r="AD39" s="10"/>
      <c r="AE39" s="10"/>
      <c r="AF39" s="10"/>
      <c r="AG39" s="11" t="s">
        <v>151</v>
      </c>
      <c r="AH39" s="11" t="s">
        <v>48</v>
      </c>
      <c r="AI39" s="36"/>
      <c r="AJ39" s="13"/>
      <c r="AK39" s="38" t="str">
        <f>HYPERLINK("https://www.mtk-ctm.ch/de/tarife/neuropsychologie/","Link")</f>
        <v>Link</v>
      </c>
      <c r="AL39" s="15">
        <v>38261</v>
      </c>
      <c r="AM39" s="15">
        <v>2958465</v>
      </c>
      <c r="AN39" s="15">
        <v>38820</v>
      </c>
      <c r="AO39" s="23"/>
    </row>
    <row r="40" spans="1:41" ht="13.5" customHeight="1" x14ac:dyDescent="0.25">
      <c r="A40" s="6" t="s">
        <v>152</v>
      </c>
      <c r="B40" s="7" t="s">
        <v>40</v>
      </c>
      <c r="C40" s="8" t="s">
        <v>153</v>
      </c>
      <c r="D40" s="8" t="s">
        <v>154</v>
      </c>
      <c r="E40" s="9"/>
      <c r="F40" s="10"/>
      <c r="G40" s="10" t="s">
        <v>42</v>
      </c>
      <c r="H40" s="10" t="s">
        <v>42</v>
      </c>
      <c r="I40" s="10" t="s">
        <v>42</v>
      </c>
      <c r="J40" s="10"/>
      <c r="K40" s="10"/>
      <c r="L40" s="10"/>
      <c r="M40" s="10"/>
      <c r="N40" s="10"/>
      <c r="O40" s="10"/>
      <c r="P40" s="10"/>
      <c r="Q40" s="10"/>
      <c r="R40" s="10"/>
      <c r="S40" s="10"/>
      <c r="T40" s="10"/>
      <c r="U40" s="10" t="s">
        <v>42</v>
      </c>
      <c r="V40" s="10"/>
      <c r="W40" s="10"/>
      <c r="X40" s="10"/>
      <c r="Y40" s="10"/>
      <c r="Z40" s="10"/>
      <c r="AA40" s="10"/>
      <c r="AB40" s="10" t="s">
        <v>42</v>
      </c>
      <c r="AC40" s="10"/>
      <c r="AD40" s="10"/>
      <c r="AE40" s="10"/>
      <c r="AF40" s="10"/>
      <c r="AG40" s="11" t="s">
        <v>155</v>
      </c>
      <c r="AH40" s="11" t="s">
        <v>48</v>
      </c>
      <c r="AI40" s="36"/>
      <c r="AJ40" s="13"/>
      <c r="AK40" s="38" t="str">
        <f>HYPERLINK("https://www.mtk-ctm.ch/de/tarife/augenprothesen/","Link")</f>
        <v>Link</v>
      </c>
      <c r="AL40" s="15">
        <v>37257</v>
      </c>
      <c r="AM40" s="15">
        <v>2958465</v>
      </c>
      <c r="AN40" s="15">
        <v>43899</v>
      </c>
      <c r="AO40" s="23"/>
    </row>
    <row r="41" spans="1:41" ht="13.5" customHeight="1" x14ac:dyDescent="0.25">
      <c r="A41" s="6" t="s">
        <v>156</v>
      </c>
      <c r="B41" s="7" t="s">
        <v>40</v>
      </c>
      <c r="C41" s="8" t="s">
        <v>157</v>
      </c>
      <c r="D41" s="8" t="s">
        <v>158</v>
      </c>
      <c r="E41" s="9"/>
      <c r="F41" s="10"/>
      <c r="G41" s="10" t="s">
        <v>42</v>
      </c>
      <c r="H41" s="10" t="s">
        <v>42</v>
      </c>
      <c r="I41" s="10" t="s">
        <v>42</v>
      </c>
      <c r="J41" s="10"/>
      <c r="K41" s="10"/>
      <c r="L41" s="10"/>
      <c r="M41" s="10"/>
      <c r="N41" s="10"/>
      <c r="O41" s="10"/>
      <c r="P41" s="10"/>
      <c r="Q41" s="10"/>
      <c r="R41" s="10"/>
      <c r="S41" s="10"/>
      <c r="T41" s="10"/>
      <c r="U41" s="10"/>
      <c r="V41" s="10"/>
      <c r="W41" s="10"/>
      <c r="X41" s="10"/>
      <c r="Y41" s="10"/>
      <c r="Z41" s="10"/>
      <c r="AA41" s="10"/>
      <c r="AB41" s="10"/>
      <c r="AC41" s="10"/>
      <c r="AD41" s="10"/>
      <c r="AE41" s="10"/>
      <c r="AF41" s="10" t="s">
        <v>42</v>
      </c>
      <c r="AG41" s="11" t="s">
        <v>159</v>
      </c>
      <c r="AH41" s="11" t="s">
        <v>48</v>
      </c>
      <c r="AI41" s="36"/>
      <c r="AJ41" s="13"/>
      <c r="AK41" s="38" t="str">
        <f>HYPERLINK("https://www.mtk-ctm.ch/de/tarife/evaluation-der-funktionellen-leistungsfaehigkeit-efl/","Link")</f>
        <v>Link</v>
      </c>
      <c r="AL41" s="15">
        <v>37257</v>
      </c>
      <c r="AM41" s="15">
        <v>2958465</v>
      </c>
      <c r="AN41" s="15">
        <v>38820</v>
      </c>
      <c r="AO41" s="23"/>
    </row>
    <row r="42" spans="1:41" ht="13.5" customHeight="1" x14ac:dyDescent="0.25">
      <c r="A42" s="6">
        <v>334</v>
      </c>
      <c r="B42" s="7" t="s">
        <v>40</v>
      </c>
      <c r="C42" s="8" t="s">
        <v>544</v>
      </c>
      <c r="D42" s="8" t="s">
        <v>160</v>
      </c>
      <c r="E42" s="9"/>
      <c r="F42" s="10"/>
      <c r="G42" s="10" t="s">
        <v>42</v>
      </c>
      <c r="H42" s="10" t="s">
        <v>42</v>
      </c>
      <c r="I42" s="10" t="s">
        <v>42</v>
      </c>
      <c r="J42" s="10"/>
      <c r="K42" s="10"/>
      <c r="L42" s="10"/>
      <c r="M42" s="10"/>
      <c r="N42" s="10"/>
      <c r="O42" s="10"/>
      <c r="P42" s="10"/>
      <c r="Q42" s="10"/>
      <c r="R42" s="10"/>
      <c r="S42" s="10"/>
      <c r="T42" s="10"/>
      <c r="U42" s="10"/>
      <c r="V42" s="10"/>
      <c r="W42" s="10"/>
      <c r="X42" s="10"/>
      <c r="Y42" s="10"/>
      <c r="Z42" s="10"/>
      <c r="AA42" s="10"/>
      <c r="AB42" s="10"/>
      <c r="AC42" s="10"/>
      <c r="AD42" s="10"/>
      <c r="AE42" s="10"/>
      <c r="AF42" s="10" t="s">
        <v>42</v>
      </c>
      <c r="AG42" s="11" t="s">
        <v>161</v>
      </c>
      <c r="AH42" s="11" t="s">
        <v>48</v>
      </c>
      <c r="AI42" s="36"/>
      <c r="AJ42" s="13"/>
      <c r="AK42" s="38" t="str">
        <f>HYPERLINK("https://www.mtk-ctm.ch/de/tarife/krankenpflegetarif-sbk-asi/","Link")</f>
        <v>Link</v>
      </c>
      <c r="AL42" s="15">
        <v>36526</v>
      </c>
      <c r="AM42" s="15">
        <v>2958465</v>
      </c>
      <c r="AN42" s="15">
        <v>39938</v>
      </c>
      <c r="AO42" s="23"/>
    </row>
    <row r="43" spans="1:41" ht="13.5" customHeight="1" x14ac:dyDescent="0.25">
      <c r="A43" s="6">
        <v>337</v>
      </c>
      <c r="B43" s="7" t="s">
        <v>40</v>
      </c>
      <c r="C43" s="8" t="s">
        <v>167</v>
      </c>
      <c r="D43" s="8" t="s">
        <v>168</v>
      </c>
      <c r="E43" s="9"/>
      <c r="F43" s="10"/>
      <c r="G43" s="10" t="s">
        <v>42</v>
      </c>
      <c r="H43" s="10" t="s">
        <v>42</v>
      </c>
      <c r="I43" s="10" t="s">
        <v>42</v>
      </c>
      <c r="J43" s="10"/>
      <c r="K43" s="10"/>
      <c r="L43" s="10"/>
      <c r="M43" s="10"/>
      <c r="N43" s="10"/>
      <c r="O43" s="10"/>
      <c r="P43" s="10"/>
      <c r="Q43" s="10"/>
      <c r="R43" s="10"/>
      <c r="S43" s="10"/>
      <c r="T43" s="10"/>
      <c r="U43" s="10" t="s">
        <v>42</v>
      </c>
      <c r="V43" s="10"/>
      <c r="W43" s="10"/>
      <c r="X43" s="10" t="s">
        <v>42</v>
      </c>
      <c r="Y43" s="10"/>
      <c r="Z43" s="10"/>
      <c r="AA43" s="10"/>
      <c r="AB43" s="10"/>
      <c r="AC43" s="10"/>
      <c r="AD43" s="10"/>
      <c r="AE43" s="10"/>
      <c r="AF43" s="10"/>
      <c r="AG43" s="11" t="s">
        <v>169</v>
      </c>
      <c r="AH43" s="11" t="s">
        <v>48</v>
      </c>
      <c r="AI43" s="36"/>
      <c r="AJ43" s="13"/>
      <c r="AK43" s="38" t="str">
        <f>HYPERLINK("https://www.mtk-ctm.ch/de/tarife/rollstuhlversorgung/","Link")</f>
        <v>Link</v>
      </c>
      <c r="AL43" s="15">
        <v>43101</v>
      </c>
      <c r="AM43" s="15">
        <v>2958465</v>
      </c>
      <c r="AN43" s="15">
        <v>43899</v>
      </c>
      <c r="AO43" s="23"/>
    </row>
    <row r="44" spans="1:41" ht="13.5" customHeight="1" x14ac:dyDescent="0.25">
      <c r="A44" s="6" t="s">
        <v>170</v>
      </c>
      <c r="B44" s="7" t="s">
        <v>40</v>
      </c>
      <c r="C44" s="8" t="s">
        <v>171</v>
      </c>
      <c r="D44" s="8" t="s">
        <v>172</v>
      </c>
      <c r="E44" s="9"/>
      <c r="F44" s="10"/>
      <c r="G44" s="10" t="s">
        <v>42</v>
      </c>
      <c r="H44" s="10" t="s">
        <v>42</v>
      </c>
      <c r="I44" s="10" t="s">
        <v>42</v>
      </c>
      <c r="J44" s="10"/>
      <c r="K44" s="10"/>
      <c r="L44" s="10"/>
      <c r="M44" s="10"/>
      <c r="N44" s="10"/>
      <c r="O44" s="10" t="s">
        <v>42</v>
      </c>
      <c r="P44" s="10"/>
      <c r="Q44" s="10"/>
      <c r="R44" s="10"/>
      <c r="S44" s="10"/>
      <c r="T44" s="10"/>
      <c r="U44" s="10"/>
      <c r="V44" s="10"/>
      <c r="W44" s="10"/>
      <c r="X44" s="10"/>
      <c r="Y44" s="10"/>
      <c r="Z44" s="10"/>
      <c r="AA44" s="10"/>
      <c r="AB44" s="10"/>
      <c r="AC44" s="10"/>
      <c r="AD44" s="10"/>
      <c r="AE44" s="10"/>
      <c r="AF44" s="10"/>
      <c r="AG44" s="11" t="s">
        <v>173</v>
      </c>
      <c r="AH44" s="11" t="s">
        <v>48</v>
      </c>
      <c r="AI44" s="36"/>
      <c r="AJ44" s="13"/>
      <c r="AK44" s="38" t="str">
        <f>HYPERLINK("https://www.mtk-ctm.ch/de/tarife/ergotherapie/","Link")</f>
        <v>Link</v>
      </c>
      <c r="AL44" s="15">
        <v>43466</v>
      </c>
      <c r="AM44" s="15">
        <v>2958465</v>
      </c>
      <c r="AN44" s="15">
        <v>43334</v>
      </c>
      <c r="AO44" s="23"/>
    </row>
    <row r="45" spans="1:41" ht="13.5" customHeight="1" x14ac:dyDescent="0.25">
      <c r="A45" s="6" t="s">
        <v>174</v>
      </c>
      <c r="B45" s="7" t="s">
        <v>40</v>
      </c>
      <c r="C45" s="8" t="s">
        <v>175</v>
      </c>
      <c r="D45" s="8" t="s">
        <v>176</v>
      </c>
      <c r="E45" s="9"/>
      <c r="F45" s="10" t="s">
        <v>42</v>
      </c>
      <c r="G45" s="10"/>
      <c r="H45" s="10"/>
      <c r="I45" s="10"/>
      <c r="J45" s="10"/>
      <c r="K45" s="10" t="s">
        <v>42</v>
      </c>
      <c r="L45" s="10"/>
      <c r="M45" s="10"/>
      <c r="N45" s="10"/>
      <c r="O45" s="10"/>
      <c r="P45" s="10"/>
      <c r="Q45" s="10"/>
      <c r="R45" s="10"/>
      <c r="S45" s="10"/>
      <c r="T45" s="10"/>
      <c r="U45" s="10"/>
      <c r="V45" s="10"/>
      <c r="W45" s="10"/>
      <c r="X45" s="10"/>
      <c r="Y45" s="10"/>
      <c r="Z45" s="10"/>
      <c r="AA45" s="10"/>
      <c r="AB45" s="10"/>
      <c r="AC45" s="10"/>
      <c r="AD45" s="10"/>
      <c r="AE45" s="10"/>
      <c r="AF45" s="10" t="s">
        <v>42</v>
      </c>
      <c r="AG45" s="11" t="s">
        <v>177</v>
      </c>
      <c r="AH45" s="11" t="s">
        <v>177</v>
      </c>
      <c r="AI45" s="36"/>
      <c r="AJ45" s="12" t="str">
        <f>HYPERLINK("https://www.hplus.ch/de/tarife/neuropsychologie-kvg","Link")</f>
        <v>Link</v>
      </c>
      <c r="AK45" s="38"/>
      <c r="AL45" s="15">
        <v>44287</v>
      </c>
      <c r="AM45" s="15">
        <v>2958465</v>
      </c>
      <c r="AN45" s="15">
        <v>44299</v>
      </c>
      <c r="AO45" s="23"/>
    </row>
    <row r="46" spans="1:41" ht="14.25" customHeight="1" x14ac:dyDescent="0.25">
      <c r="A46" s="6" t="s">
        <v>495</v>
      </c>
      <c r="B46" s="7" t="s">
        <v>40</v>
      </c>
      <c r="C46" s="8" t="s">
        <v>496</v>
      </c>
      <c r="D46" s="8" t="s">
        <v>509</v>
      </c>
      <c r="E46" s="9"/>
      <c r="F46" s="10" t="s">
        <v>42</v>
      </c>
      <c r="G46" s="10" t="s">
        <v>78</v>
      </c>
      <c r="H46" s="10" t="s">
        <v>78</v>
      </c>
      <c r="I46" s="10" t="s">
        <v>78</v>
      </c>
      <c r="J46" s="10"/>
      <c r="K46" s="10" t="s">
        <v>42</v>
      </c>
      <c r="L46" s="10"/>
      <c r="M46" s="10"/>
      <c r="N46" s="10"/>
      <c r="O46" s="10"/>
      <c r="P46" s="10"/>
      <c r="Q46" s="10"/>
      <c r="R46" s="10"/>
      <c r="S46" s="10"/>
      <c r="T46" s="10"/>
      <c r="U46" s="10"/>
      <c r="V46" s="10"/>
      <c r="W46" s="10"/>
      <c r="X46" s="10"/>
      <c r="Y46" s="10"/>
      <c r="Z46" s="10"/>
      <c r="AA46" s="10"/>
      <c r="AB46" s="10"/>
      <c r="AC46" s="10"/>
      <c r="AD46" s="10"/>
      <c r="AE46" s="10"/>
      <c r="AF46" s="10" t="s">
        <v>42</v>
      </c>
      <c r="AG46" s="11" t="s">
        <v>512</v>
      </c>
      <c r="AH46" s="11" t="s">
        <v>512</v>
      </c>
      <c r="AI46" s="36"/>
      <c r="AJ46" s="12" t="str">
        <f>HYPERLINK("https://www.ops.swiss/tarif","Link")</f>
        <v>Link</v>
      </c>
      <c r="AK46" s="38"/>
      <c r="AL46" s="15">
        <v>44562</v>
      </c>
      <c r="AM46" s="15">
        <v>2958465</v>
      </c>
      <c r="AN46" s="15">
        <v>44720</v>
      </c>
      <c r="AO46" s="72" t="s">
        <v>513</v>
      </c>
    </row>
    <row r="47" spans="1:41" ht="13.5" customHeight="1" x14ac:dyDescent="0.25">
      <c r="A47" s="6">
        <v>350</v>
      </c>
      <c r="B47" s="7" t="s">
        <v>40</v>
      </c>
      <c r="C47" s="8" t="s">
        <v>178</v>
      </c>
      <c r="D47" s="8" t="s">
        <v>179</v>
      </c>
      <c r="E47" s="9"/>
      <c r="F47" s="10" t="s">
        <v>42</v>
      </c>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1" t="s">
        <v>548</v>
      </c>
      <c r="AH47" s="11" t="s">
        <v>62</v>
      </c>
      <c r="AI47" s="36"/>
      <c r="AJ47" s="12" t="str">
        <f>HYPERLINK("https://www.sasis.ch/edi/referenzdaten-zu-tarifen/","Link")</f>
        <v>Link</v>
      </c>
      <c r="AK47" s="13"/>
      <c r="AL47" s="15">
        <v>43040</v>
      </c>
      <c r="AM47" s="15">
        <v>2958465</v>
      </c>
      <c r="AN47" s="22">
        <v>45782</v>
      </c>
      <c r="AO47" s="11" t="s">
        <v>561</v>
      </c>
    </row>
    <row r="48" spans="1:41" ht="13.5" customHeight="1" x14ac:dyDescent="0.25">
      <c r="A48" s="6" t="s">
        <v>180</v>
      </c>
      <c r="B48" s="7" t="s">
        <v>40</v>
      </c>
      <c r="C48" s="8" t="s">
        <v>181</v>
      </c>
      <c r="D48" s="8" t="s">
        <v>182</v>
      </c>
      <c r="E48" s="9"/>
      <c r="F48" s="10" t="s">
        <v>42</v>
      </c>
      <c r="G48" s="10" t="s">
        <v>42</v>
      </c>
      <c r="H48" s="10"/>
      <c r="I48" s="10" t="s">
        <v>42</v>
      </c>
      <c r="J48" s="10"/>
      <c r="K48" s="10" t="s">
        <v>42</v>
      </c>
      <c r="L48" s="10" t="s">
        <v>42</v>
      </c>
      <c r="M48" s="10" t="s">
        <v>42</v>
      </c>
      <c r="N48" s="10"/>
      <c r="O48" s="10"/>
      <c r="P48" s="10"/>
      <c r="Q48" s="10"/>
      <c r="R48" s="10"/>
      <c r="S48" s="10" t="s">
        <v>42</v>
      </c>
      <c r="T48" s="10"/>
      <c r="U48" s="10"/>
      <c r="V48" s="10"/>
      <c r="W48" s="10"/>
      <c r="X48" s="10"/>
      <c r="Y48" s="10"/>
      <c r="Z48" s="10"/>
      <c r="AA48" s="10"/>
      <c r="AB48" s="10"/>
      <c r="AC48" s="10"/>
      <c r="AD48" s="10"/>
      <c r="AE48" s="10"/>
      <c r="AF48" s="10"/>
      <c r="AG48" s="11" t="s">
        <v>43</v>
      </c>
      <c r="AH48" s="11" t="s">
        <v>43</v>
      </c>
      <c r="AI48" s="12" t="str">
        <f>HYPERLINK("https://www.bag.admin.ch/bag/de/home/krankheiten/ausbrueche-epidemien-pandemien/aktuelle-ausbrueche-epidemien/novel-cov/regelung-krankenversicherung.html","Link")</f>
        <v>Link</v>
      </c>
      <c r="AJ48" s="39"/>
      <c r="AK48" s="41"/>
      <c r="AL48" s="15">
        <v>44137</v>
      </c>
      <c r="AM48" s="15">
        <v>2958465</v>
      </c>
      <c r="AN48" s="15">
        <v>44125</v>
      </c>
      <c r="AO48" s="23"/>
    </row>
    <row r="49" spans="1:41" ht="13.5" customHeight="1" x14ac:dyDescent="0.25">
      <c r="A49" s="6" t="s">
        <v>487</v>
      </c>
      <c r="B49" s="7" t="s">
        <v>40</v>
      </c>
      <c r="C49" s="8" t="s">
        <v>490</v>
      </c>
      <c r="D49" s="8" t="s">
        <v>542</v>
      </c>
      <c r="E49" s="9"/>
      <c r="F49" s="10" t="s">
        <v>78</v>
      </c>
      <c r="G49" s="10"/>
      <c r="H49" s="10"/>
      <c r="I49" s="10"/>
      <c r="J49" s="10"/>
      <c r="K49" s="10"/>
      <c r="L49" s="10"/>
      <c r="M49" s="10"/>
      <c r="N49" s="10"/>
      <c r="O49" s="10"/>
      <c r="P49" s="10"/>
      <c r="Q49" s="10"/>
      <c r="R49" s="10"/>
      <c r="S49" s="10"/>
      <c r="T49" s="10"/>
      <c r="U49" s="10"/>
      <c r="V49" s="10"/>
      <c r="W49" s="10"/>
      <c r="X49" s="10"/>
      <c r="Y49" s="10"/>
      <c r="Z49" s="10"/>
      <c r="AA49" s="10"/>
      <c r="AB49" s="10"/>
      <c r="AC49" s="10"/>
      <c r="AD49" s="10" t="s">
        <v>42</v>
      </c>
      <c r="AE49" s="10"/>
      <c r="AF49" s="10"/>
      <c r="AG49" s="11" t="s">
        <v>489</v>
      </c>
      <c r="AH49" s="11" t="s">
        <v>489</v>
      </c>
      <c r="AI49" s="12"/>
      <c r="AJ49" s="12" t="str">
        <f>HYPERLINK("https://lkv.li/fuer-versicherte/tarifvertraege","Link")</f>
        <v>Link</v>
      </c>
      <c r="AK49" s="41"/>
      <c r="AL49" s="15">
        <v>42370</v>
      </c>
      <c r="AM49" s="15">
        <v>2958465</v>
      </c>
      <c r="AN49" s="15">
        <v>44482</v>
      </c>
      <c r="AO49" s="23"/>
    </row>
    <row r="50" spans="1:41" ht="13.5" customHeight="1" x14ac:dyDescent="0.25">
      <c r="A50" s="6" t="s">
        <v>488</v>
      </c>
      <c r="B50" s="7" t="s">
        <v>40</v>
      </c>
      <c r="C50" s="8" t="s">
        <v>491</v>
      </c>
      <c r="D50" s="8" t="s">
        <v>543</v>
      </c>
      <c r="E50" s="9"/>
      <c r="F50" s="10" t="s">
        <v>78</v>
      </c>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t="s">
        <v>42</v>
      </c>
      <c r="AG50" s="11" t="s">
        <v>489</v>
      </c>
      <c r="AH50" s="11" t="s">
        <v>489</v>
      </c>
      <c r="AI50" s="12"/>
      <c r="AJ50" s="12" t="str">
        <f>HYPERLINK("https://lkv.li/fuer-versicherte/tarifvertraege","Link")</f>
        <v>Link</v>
      </c>
      <c r="AK50" s="41"/>
      <c r="AL50" s="15">
        <v>42917</v>
      </c>
      <c r="AM50" s="15">
        <v>2958465</v>
      </c>
      <c r="AN50" s="15">
        <v>44482</v>
      </c>
      <c r="AO50" s="23"/>
    </row>
    <row r="51" spans="1:41" ht="13.5" customHeight="1" x14ac:dyDescent="0.25">
      <c r="A51" s="6" t="s">
        <v>537</v>
      </c>
      <c r="B51" s="7" t="s">
        <v>40</v>
      </c>
      <c r="C51" s="8" t="s">
        <v>540</v>
      </c>
      <c r="D51" s="8" t="s">
        <v>541</v>
      </c>
      <c r="E51" s="9"/>
      <c r="F51" s="10" t="s">
        <v>78</v>
      </c>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t="s">
        <v>42</v>
      </c>
      <c r="AG51" s="11" t="s">
        <v>489</v>
      </c>
      <c r="AH51" s="11" t="s">
        <v>489</v>
      </c>
      <c r="AI51" s="12"/>
      <c r="AJ51" s="12" t="str">
        <f>HYPERLINK("https://lkv.li/fuer-versicherte/tarifvertraege","Link")</f>
        <v>Link</v>
      </c>
      <c r="AK51" s="41"/>
      <c r="AL51" s="15">
        <v>42979</v>
      </c>
      <c r="AM51" s="15">
        <v>2958465</v>
      </c>
      <c r="AN51" s="15">
        <v>45603</v>
      </c>
      <c r="AO51" s="23"/>
    </row>
    <row r="52" spans="1:41" ht="13.5" customHeight="1" x14ac:dyDescent="0.25">
      <c r="A52" s="6">
        <v>401</v>
      </c>
      <c r="B52" s="7" t="s">
        <v>40</v>
      </c>
      <c r="C52" s="8" t="s">
        <v>187</v>
      </c>
      <c r="D52" s="8" t="s">
        <v>188</v>
      </c>
      <c r="E52" s="9"/>
      <c r="F52" s="10" t="s">
        <v>42</v>
      </c>
      <c r="G52" s="10" t="s">
        <v>42</v>
      </c>
      <c r="H52" s="10" t="s">
        <v>42</v>
      </c>
      <c r="I52" s="10" t="s">
        <v>42</v>
      </c>
      <c r="J52" s="10" t="s">
        <v>42</v>
      </c>
      <c r="K52" s="10" t="s">
        <v>42</v>
      </c>
      <c r="L52" s="10" t="s">
        <v>42</v>
      </c>
      <c r="M52" s="10" t="s">
        <v>42</v>
      </c>
      <c r="N52" s="10" t="s">
        <v>42</v>
      </c>
      <c r="O52" s="10" t="s">
        <v>42</v>
      </c>
      <c r="P52" s="10" t="s">
        <v>42</v>
      </c>
      <c r="Q52" s="10" t="s">
        <v>42</v>
      </c>
      <c r="R52" s="10"/>
      <c r="S52" s="10"/>
      <c r="T52" s="10"/>
      <c r="U52" s="10"/>
      <c r="V52" s="10"/>
      <c r="W52" s="10"/>
      <c r="X52" s="10"/>
      <c r="Y52" s="10"/>
      <c r="Z52" s="10"/>
      <c r="AA52" s="10"/>
      <c r="AB52" s="10"/>
      <c r="AC52" s="10"/>
      <c r="AD52" s="10"/>
      <c r="AE52" s="10" t="s">
        <v>42</v>
      </c>
      <c r="AF52" s="10" t="s">
        <v>42</v>
      </c>
      <c r="AG52" s="11" t="s">
        <v>43</v>
      </c>
      <c r="AH52" s="11" t="s">
        <v>43</v>
      </c>
      <c r="AI52" s="12" t="str">
        <f>HYPERLINK("http://www.spezialitaetenliste.ch/varia_De.htm","Link")</f>
        <v>Link</v>
      </c>
      <c r="AJ52" s="13"/>
      <c r="AK52" s="13"/>
      <c r="AL52" s="15">
        <v>42186</v>
      </c>
      <c r="AM52" s="15">
        <v>2958465</v>
      </c>
      <c r="AN52" s="15">
        <v>43789</v>
      </c>
      <c r="AO52" s="23"/>
    </row>
    <row r="53" spans="1:41" ht="13.5" customHeight="1" x14ac:dyDescent="0.25">
      <c r="A53" s="6" t="s">
        <v>189</v>
      </c>
      <c r="B53" s="7" t="s">
        <v>40</v>
      </c>
      <c r="C53" s="8" t="s">
        <v>190</v>
      </c>
      <c r="D53" s="8" t="s">
        <v>191</v>
      </c>
      <c r="E53" s="9"/>
      <c r="F53" s="10" t="s">
        <v>42</v>
      </c>
      <c r="G53" s="10" t="s">
        <v>42</v>
      </c>
      <c r="H53" s="10" t="s">
        <v>42</v>
      </c>
      <c r="I53" s="10" t="s">
        <v>42</v>
      </c>
      <c r="J53" s="10" t="s">
        <v>42</v>
      </c>
      <c r="K53" s="10" t="s">
        <v>42</v>
      </c>
      <c r="L53" s="10" t="s">
        <v>42</v>
      </c>
      <c r="M53" s="10" t="s">
        <v>42</v>
      </c>
      <c r="N53" s="10" t="s">
        <v>42</v>
      </c>
      <c r="O53" s="10" t="s">
        <v>42</v>
      </c>
      <c r="P53" s="10" t="s">
        <v>42</v>
      </c>
      <c r="Q53" s="10" t="s">
        <v>42</v>
      </c>
      <c r="R53" s="10" t="s">
        <v>42</v>
      </c>
      <c r="S53" s="10"/>
      <c r="T53" s="10"/>
      <c r="U53" s="10" t="s">
        <v>42</v>
      </c>
      <c r="V53" s="10" t="s">
        <v>42</v>
      </c>
      <c r="W53" s="10"/>
      <c r="X53" s="10"/>
      <c r="Y53" s="10"/>
      <c r="Z53" s="10"/>
      <c r="AA53" s="10"/>
      <c r="AB53" s="10"/>
      <c r="AC53" s="10" t="s">
        <v>42</v>
      </c>
      <c r="AD53" s="10"/>
      <c r="AE53" s="10" t="s">
        <v>42</v>
      </c>
      <c r="AF53" s="10" t="s">
        <v>42</v>
      </c>
      <c r="AG53" s="11" t="s">
        <v>192</v>
      </c>
      <c r="AH53" s="11" t="s">
        <v>192</v>
      </c>
      <c r="AI53" s="12" t="str">
        <f>HYPERLINK("https://client.gepir.ch/en/home","Link")</f>
        <v>Link</v>
      </c>
      <c r="AJ53" s="31"/>
      <c r="AK53" s="13"/>
      <c r="AL53" s="15">
        <v>37987</v>
      </c>
      <c r="AM53" s="15">
        <v>2958465</v>
      </c>
      <c r="AN53" s="15">
        <v>43899</v>
      </c>
      <c r="AO53" s="23"/>
    </row>
    <row r="54" spans="1:41" ht="13.5" customHeight="1" x14ac:dyDescent="0.25">
      <c r="A54" s="6" t="s">
        <v>193</v>
      </c>
      <c r="B54" s="7" t="s">
        <v>40</v>
      </c>
      <c r="C54" s="8" t="s">
        <v>194</v>
      </c>
      <c r="D54" s="8" t="s">
        <v>195</v>
      </c>
      <c r="E54" s="9"/>
      <c r="F54" s="10" t="s">
        <v>42</v>
      </c>
      <c r="G54" s="10" t="s">
        <v>42</v>
      </c>
      <c r="H54" s="10" t="s">
        <v>42</v>
      </c>
      <c r="I54" s="10" t="s">
        <v>42</v>
      </c>
      <c r="J54" s="10" t="s">
        <v>42</v>
      </c>
      <c r="K54" s="10" t="s">
        <v>42</v>
      </c>
      <c r="L54" s="10" t="s">
        <v>42</v>
      </c>
      <c r="M54" s="10" t="s">
        <v>42</v>
      </c>
      <c r="N54" s="10"/>
      <c r="O54" s="10"/>
      <c r="P54" s="10"/>
      <c r="Q54" s="10"/>
      <c r="R54" s="10" t="s">
        <v>42</v>
      </c>
      <c r="S54" s="10"/>
      <c r="T54" s="10" t="s">
        <v>42</v>
      </c>
      <c r="U54" s="10"/>
      <c r="V54" s="10"/>
      <c r="W54" s="10"/>
      <c r="X54" s="10"/>
      <c r="Y54" s="10"/>
      <c r="Z54" s="10"/>
      <c r="AA54" s="10"/>
      <c r="AB54" s="10"/>
      <c r="AC54" s="10"/>
      <c r="AD54" s="10"/>
      <c r="AE54" s="10" t="s">
        <v>42</v>
      </c>
      <c r="AF54" s="10"/>
      <c r="AG54" s="11" t="s">
        <v>196</v>
      </c>
      <c r="AH54" s="11" t="s">
        <v>196</v>
      </c>
      <c r="AI54" s="12" t="str">
        <f>HYPERLINK("https://www.swissmedic.ch/swissmedic/de/home/services/arzneimittelinformationen.html","Link")</f>
        <v>Link</v>
      </c>
      <c r="AJ54" s="13"/>
      <c r="AK54" s="13"/>
      <c r="AL54" s="15">
        <v>37987</v>
      </c>
      <c r="AM54" s="15">
        <v>2958465</v>
      </c>
      <c r="AN54" s="15">
        <v>43789</v>
      </c>
      <c r="AO54" s="11" t="s">
        <v>498</v>
      </c>
    </row>
    <row r="55" spans="1:41" ht="13.5" customHeight="1" x14ac:dyDescent="0.25">
      <c r="A55" s="6" t="s">
        <v>197</v>
      </c>
      <c r="B55" s="7" t="s">
        <v>40</v>
      </c>
      <c r="C55" s="8" t="s">
        <v>198</v>
      </c>
      <c r="D55" s="8" t="s">
        <v>199</v>
      </c>
      <c r="E55" s="9"/>
      <c r="F55" s="10" t="s">
        <v>42</v>
      </c>
      <c r="G55" s="10" t="s">
        <v>42</v>
      </c>
      <c r="H55" s="10" t="s">
        <v>42</v>
      </c>
      <c r="I55" s="10" t="s">
        <v>42</v>
      </c>
      <c r="J55" s="10" t="s">
        <v>42</v>
      </c>
      <c r="K55" s="10" t="s">
        <v>42</v>
      </c>
      <c r="L55" s="10" t="s">
        <v>42</v>
      </c>
      <c r="M55" s="10" t="s">
        <v>42</v>
      </c>
      <c r="N55" s="10"/>
      <c r="O55" s="10"/>
      <c r="P55" s="10"/>
      <c r="Q55" s="10"/>
      <c r="R55" s="10" t="s">
        <v>42</v>
      </c>
      <c r="S55" s="10"/>
      <c r="T55" s="10"/>
      <c r="U55" s="10"/>
      <c r="V55" s="10"/>
      <c r="W55" s="10"/>
      <c r="X55" s="10"/>
      <c r="Y55" s="10"/>
      <c r="Z55" s="10"/>
      <c r="AA55" s="10"/>
      <c r="AB55" s="10"/>
      <c r="AC55" s="10"/>
      <c r="AD55" s="10"/>
      <c r="AE55" s="10"/>
      <c r="AF55" s="10" t="s">
        <v>42</v>
      </c>
      <c r="AG55" s="11" t="s">
        <v>196</v>
      </c>
      <c r="AH55" s="11" t="s">
        <v>196</v>
      </c>
      <c r="AI55" s="12" t="str">
        <f>HYPERLINK("https://www.swissmedic.ch/swissmedic/de/home/services/listen_neu.html#-1985751112","Link")</f>
        <v>Link</v>
      </c>
      <c r="AJ55" s="31"/>
      <c r="AK55" s="13"/>
      <c r="AL55" s="15">
        <v>37987</v>
      </c>
      <c r="AM55" s="15">
        <v>2958465</v>
      </c>
      <c r="AN55" s="15">
        <v>43789</v>
      </c>
      <c r="AO55" s="23"/>
    </row>
    <row r="56" spans="1:41" ht="13.5" customHeight="1" x14ac:dyDescent="0.25">
      <c r="A56" s="19" t="s">
        <v>200</v>
      </c>
      <c r="B56" s="7" t="s">
        <v>40</v>
      </c>
      <c r="C56" s="20" t="s">
        <v>201</v>
      </c>
      <c r="D56" s="20" t="s">
        <v>202</v>
      </c>
      <c r="E56" s="17"/>
      <c r="F56" s="10" t="s">
        <v>42</v>
      </c>
      <c r="G56" s="10"/>
      <c r="H56" s="10"/>
      <c r="I56" s="10"/>
      <c r="J56" s="21"/>
      <c r="K56" s="21"/>
      <c r="L56" s="21"/>
      <c r="M56" s="21" t="s">
        <v>42</v>
      </c>
      <c r="N56" s="21"/>
      <c r="O56" s="21"/>
      <c r="P56" s="21"/>
      <c r="Q56" s="21"/>
      <c r="R56" s="21"/>
      <c r="S56" s="21"/>
      <c r="T56" s="21"/>
      <c r="U56" s="21"/>
      <c r="V56" s="21"/>
      <c r="W56" s="21"/>
      <c r="X56" s="21"/>
      <c r="Y56" s="21"/>
      <c r="Z56" s="21"/>
      <c r="AA56" s="21"/>
      <c r="AB56" s="21"/>
      <c r="AC56" s="21"/>
      <c r="AD56" s="21"/>
      <c r="AE56" s="21"/>
      <c r="AF56" s="21"/>
      <c r="AG56" s="18"/>
      <c r="AH56" s="18"/>
      <c r="AI56" s="31"/>
      <c r="AJ56" s="39"/>
      <c r="AK56" s="39"/>
      <c r="AL56" s="22">
        <v>37257</v>
      </c>
      <c r="AM56" s="22">
        <v>2958465</v>
      </c>
      <c r="AN56" s="15">
        <v>43789</v>
      </c>
      <c r="AO56" s="91"/>
    </row>
    <row r="57" spans="1:41" ht="13.5" customHeight="1" x14ac:dyDescent="0.25">
      <c r="A57" s="6" t="s">
        <v>203</v>
      </c>
      <c r="B57" s="7" t="s">
        <v>40</v>
      </c>
      <c r="C57" s="8" t="s">
        <v>204</v>
      </c>
      <c r="D57" s="8" t="s">
        <v>205</v>
      </c>
      <c r="E57" s="9"/>
      <c r="F57" s="10" t="s">
        <v>42</v>
      </c>
      <c r="G57" s="10" t="s">
        <v>78</v>
      </c>
      <c r="H57" s="10" t="s">
        <v>78</v>
      </c>
      <c r="I57" s="10" t="s">
        <v>78</v>
      </c>
      <c r="J57" s="10" t="s">
        <v>42</v>
      </c>
      <c r="K57" s="10"/>
      <c r="L57" s="10" t="s">
        <v>42</v>
      </c>
      <c r="M57" s="10"/>
      <c r="N57" s="10"/>
      <c r="O57" s="10"/>
      <c r="P57" s="10"/>
      <c r="Q57" s="10"/>
      <c r="R57" s="10"/>
      <c r="S57" s="10"/>
      <c r="T57" s="10"/>
      <c r="U57" s="10"/>
      <c r="V57" s="10"/>
      <c r="W57" s="10"/>
      <c r="X57" s="10"/>
      <c r="Y57" s="10"/>
      <c r="Z57" s="10"/>
      <c r="AA57" s="10"/>
      <c r="AB57" s="10"/>
      <c r="AC57" s="10"/>
      <c r="AD57" s="10"/>
      <c r="AE57" s="10"/>
      <c r="AF57" s="10"/>
      <c r="AG57" s="11" t="s">
        <v>550</v>
      </c>
      <c r="AH57" s="11" t="s">
        <v>62</v>
      </c>
      <c r="AI57" s="36"/>
      <c r="AJ57" s="70" t="str">
        <f>HYPERLINK("https://www.sasis.ch/edi/referenzdaten-zu-tarifen/","Link")</f>
        <v>Link</v>
      </c>
      <c r="AK57" s="13"/>
      <c r="AL57" s="15">
        <v>40544</v>
      </c>
      <c r="AM57" s="15">
        <v>2958465</v>
      </c>
      <c r="AN57" s="22">
        <v>45782</v>
      </c>
      <c r="AO57" s="11" t="s">
        <v>561</v>
      </c>
    </row>
    <row r="58" spans="1:41" ht="13.5" customHeight="1" x14ac:dyDescent="0.25">
      <c r="A58" s="6" t="s">
        <v>206</v>
      </c>
      <c r="B58" s="7" t="s">
        <v>40</v>
      </c>
      <c r="C58" s="8" t="s">
        <v>207</v>
      </c>
      <c r="D58" s="8" t="s">
        <v>208</v>
      </c>
      <c r="E58" s="9"/>
      <c r="F58" s="10" t="s">
        <v>42</v>
      </c>
      <c r="G58" s="10"/>
      <c r="H58" s="10"/>
      <c r="I58" s="10"/>
      <c r="J58" s="10" t="s">
        <v>42</v>
      </c>
      <c r="K58" s="10"/>
      <c r="L58" s="10"/>
      <c r="M58" s="10"/>
      <c r="N58" s="10"/>
      <c r="O58" s="10"/>
      <c r="P58" s="10"/>
      <c r="Q58" s="10"/>
      <c r="R58" s="10"/>
      <c r="S58" s="10"/>
      <c r="T58" s="10"/>
      <c r="U58" s="10"/>
      <c r="V58" s="10"/>
      <c r="W58" s="10"/>
      <c r="X58" s="10"/>
      <c r="Y58" s="10"/>
      <c r="Z58" s="10"/>
      <c r="AA58" s="10"/>
      <c r="AB58" s="10"/>
      <c r="AC58" s="10"/>
      <c r="AD58" s="10"/>
      <c r="AE58" s="10"/>
      <c r="AF58" s="10" t="s">
        <v>42</v>
      </c>
      <c r="AG58" s="11" t="s">
        <v>551</v>
      </c>
      <c r="AH58" s="11" t="s">
        <v>62</v>
      </c>
      <c r="AI58" s="36"/>
      <c r="AJ58" s="70" t="str">
        <f>HYPERLINK("https://www.sasis.ch/edi/referenzdaten-zu-tarifen/","Link")</f>
        <v>Link</v>
      </c>
      <c r="AK58" s="13"/>
      <c r="AL58" s="15">
        <v>40544</v>
      </c>
      <c r="AM58" s="15">
        <v>2958465</v>
      </c>
      <c r="AN58" s="22">
        <v>45782</v>
      </c>
      <c r="AO58" s="11" t="s">
        <v>561</v>
      </c>
    </row>
    <row r="59" spans="1:41" ht="13.5" customHeight="1" x14ac:dyDescent="0.25">
      <c r="A59" s="6" t="s">
        <v>209</v>
      </c>
      <c r="B59" s="7" t="s">
        <v>40</v>
      </c>
      <c r="C59" s="8" t="s">
        <v>210</v>
      </c>
      <c r="D59" s="8" t="s">
        <v>211</v>
      </c>
      <c r="E59" s="9"/>
      <c r="F59" s="10" t="s">
        <v>42</v>
      </c>
      <c r="G59" s="10" t="s">
        <v>42</v>
      </c>
      <c r="H59" s="10" t="s">
        <v>42</v>
      </c>
      <c r="I59" s="10" t="s">
        <v>42</v>
      </c>
      <c r="J59" s="10"/>
      <c r="K59" s="10" t="s">
        <v>42</v>
      </c>
      <c r="L59" s="10" t="s">
        <v>42</v>
      </c>
      <c r="M59" s="10" t="s">
        <v>42</v>
      </c>
      <c r="N59" s="10"/>
      <c r="O59" s="10"/>
      <c r="P59" s="10"/>
      <c r="Q59" s="10"/>
      <c r="R59" s="10"/>
      <c r="S59" s="10"/>
      <c r="T59" s="10"/>
      <c r="U59" s="10"/>
      <c r="V59" s="10"/>
      <c r="W59" s="10"/>
      <c r="X59" s="10"/>
      <c r="Y59" s="10"/>
      <c r="Z59" s="10"/>
      <c r="AA59" s="10"/>
      <c r="AB59" s="10"/>
      <c r="AC59" s="10"/>
      <c r="AD59" s="10"/>
      <c r="AE59" s="10"/>
      <c r="AF59" s="10"/>
      <c r="AG59" s="11" t="s">
        <v>212</v>
      </c>
      <c r="AH59" s="11" t="s">
        <v>212</v>
      </c>
      <c r="AI59" s="36"/>
      <c r="AJ59" s="31"/>
      <c r="AK59" s="13"/>
      <c r="AL59" s="15">
        <v>43466</v>
      </c>
      <c r="AM59" s="15">
        <v>2958465</v>
      </c>
      <c r="AN59" s="15">
        <v>43789</v>
      </c>
      <c r="AO59" s="23"/>
    </row>
    <row r="60" spans="1:41" ht="13.5" customHeight="1" x14ac:dyDescent="0.25">
      <c r="A60" s="6" t="s">
        <v>213</v>
      </c>
      <c r="B60" s="7" t="s">
        <v>40</v>
      </c>
      <c r="C60" s="8" t="s">
        <v>563</v>
      </c>
      <c r="D60" s="8" t="s">
        <v>570</v>
      </c>
      <c r="E60" s="9"/>
      <c r="F60" s="10" t="s">
        <v>42</v>
      </c>
      <c r="G60" s="10" t="s">
        <v>42</v>
      </c>
      <c r="H60" s="10" t="s">
        <v>42</v>
      </c>
      <c r="I60" s="10" t="s">
        <v>42</v>
      </c>
      <c r="J60" s="10"/>
      <c r="K60" s="10" t="s">
        <v>42</v>
      </c>
      <c r="L60" s="10" t="s">
        <v>42</v>
      </c>
      <c r="M60" s="10" t="s">
        <v>42</v>
      </c>
      <c r="N60" s="10"/>
      <c r="O60" s="10"/>
      <c r="P60" s="10"/>
      <c r="Q60" s="10"/>
      <c r="R60" s="10"/>
      <c r="S60" s="10"/>
      <c r="T60" s="10"/>
      <c r="U60" s="10"/>
      <c r="V60" s="10"/>
      <c r="W60" s="10"/>
      <c r="X60" s="10"/>
      <c r="Y60" s="10"/>
      <c r="Z60" s="10"/>
      <c r="AA60" s="10"/>
      <c r="AB60" s="10"/>
      <c r="AC60" s="10"/>
      <c r="AD60" s="10"/>
      <c r="AE60" s="10"/>
      <c r="AF60" s="10"/>
      <c r="AG60" s="11" t="s">
        <v>61</v>
      </c>
      <c r="AH60" s="11" t="s">
        <v>62</v>
      </c>
      <c r="AI60" s="12" t="str">
        <f>HYPERLINK("https://www.forum-datenaustausch.ch/de/referenzdaten/","Link")</f>
        <v>Link</v>
      </c>
      <c r="AJ60" s="31"/>
      <c r="AK60" s="39"/>
      <c r="AL60" s="15">
        <v>41030</v>
      </c>
      <c r="AM60" s="15">
        <v>2958465</v>
      </c>
      <c r="AN60" s="22">
        <v>45784</v>
      </c>
      <c r="AO60" s="16" t="s">
        <v>560</v>
      </c>
    </row>
    <row r="61" spans="1:41" ht="13.5" customHeight="1" x14ac:dyDescent="0.25">
      <c r="A61" s="6">
        <v>424</v>
      </c>
      <c r="B61" s="7" t="s">
        <v>40</v>
      </c>
      <c r="C61" s="8" t="s">
        <v>214</v>
      </c>
      <c r="D61" s="8" t="s">
        <v>215</v>
      </c>
      <c r="E61" s="9"/>
      <c r="F61" s="10"/>
      <c r="G61" s="10" t="s">
        <v>42</v>
      </c>
      <c r="H61" s="10" t="s">
        <v>42</v>
      </c>
      <c r="I61" s="10" t="s">
        <v>42</v>
      </c>
      <c r="J61" s="10"/>
      <c r="K61" s="10"/>
      <c r="L61" s="10"/>
      <c r="M61" s="10"/>
      <c r="N61" s="10"/>
      <c r="O61" s="10"/>
      <c r="P61" s="10"/>
      <c r="Q61" s="10"/>
      <c r="R61" s="10" t="s">
        <v>42</v>
      </c>
      <c r="S61" s="10"/>
      <c r="T61" s="10"/>
      <c r="U61" s="10"/>
      <c r="V61" s="10"/>
      <c r="W61" s="10"/>
      <c r="X61" s="10"/>
      <c r="Y61" s="10"/>
      <c r="Z61" s="10"/>
      <c r="AA61" s="10"/>
      <c r="AB61" s="10"/>
      <c r="AC61" s="10"/>
      <c r="AD61" s="10"/>
      <c r="AE61" s="10"/>
      <c r="AF61" s="10"/>
      <c r="AG61" s="11" t="s">
        <v>216</v>
      </c>
      <c r="AH61" s="11" t="s">
        <v>48</v>
      </c>
      <c r="AI61" s="36"/>
      <c r="AJ61" s="13"/>
      <c r="AK61" s="38" t="str">
        <f>HYPERLINK("https://www.mtk-ctm.ch/de/tarife/chiropraktorentarif/","Link")</f>
        <v>Link</v>
      </c>
      <c r="AL61" s="15">
        <v>41730</v>
      </c>
      <c r="AM61" s="15">
        <v>2958465</v>
      </c>
      <c r="AN61" s="15">
        <v>41730</v>
      </c>
      <c r="AO61" s="23"/>
    </row>
    <row r="62" spans="1:41" x14ac:dyDescent="0.25">
      <c r="A62" s="6" t="s">
        <v>217</v>
      </c>
      <c r="B62" s="7" t="s">
        <v>40</v>
      </c>
      <c r="C62" s="8" t="s">
        <v>218</v>
      </c>
      <c r="D62" s="8" t="s">
        <v>219</v>
      </c>
      <c r="E62" s="9"/>
      <c r="F62" s="10" t="s">
        <v>42</v>
      </c>
      <c r="G62" s="10" t="s">
        <v>42</v>
      </c>
      <c r="H62" s="10" t="s">
        <v>42</v>
      </c>
      <c r="I62" s="10" t="s">
        <v>42</v>
      </c>
      <c r="J62" s="10"/>
      <c r="K62" s="10"/>
      <c r="L62" s="10"/>
      <c r="M62" s="10" t="s">
        <v>42</v>
      </c>
      <c r="N62" s="10"/>
      <c r="O62" s="10"/>
      <c r="P62" s="10"/>
      <c r="Q62" s="10"/>
      <c r="R62" s="10"/>
      <c r="S62" s="10"/>
      <c r="T62" s="10"/>
      <c r="U62" s="10"/>
      <c r="V62" s="10"/>
      <c r="W62" s="10"/>
      <c r="X62" s="10"/>
      <c r="Y62" s="10"/>
      <c r="Z62" s="10"/>
      <c r="AA62" s="10"/>
      <c r="AB62" s="10"/>
      <c r="AC62" s="10"/>
      <c r="AD62" s="10"/>
      <c r="AE62" s="10"/>
      <c r="AF62" s="10"/>
      <c r="AG62" s="11" t="s">
        <v>61</v>
      </c>
      <c r="AH62" s="11" t="s">
        <v>62</v>
      </c>
      <c r="AI62" s="12" t="str">
        <f>HYPERLINK("https://www.forum-datenaustausch.ch/de/referenzdaten/","Link")</f>
        <v>Link</v>
      </c>
      <c r="AJ62" s="31"/>
      <c r="AK62" s="38"/>
      <c r="AL62" s="15">
        <v>37257</v>
      </c>
      <c r="AM62" s="15">
        <v>2958465</v>
      </c>
      <c r="AN62" s="15">
        <v>45287</v>
      </c>
      <c r="AO62" s="9" t="s">
        <v>528</v>
      </c>
    </row>
    <row r="63" spans="1:41" s="73" customFormat="1" ht="13.5" customHeight="1" x14ac:dyDescent="0.25">
      <c r="A63" s="6" t="s">
        <v>220</v>
      </c>
      <c r="B63" s="7" t="s">
        <v>40</v>
      </c>
      <c r="C63" s="8" t="s">
        <v>503</v>
      </c>
      <c r="D63" s="8" t="s">
        <v>221</v>
      </c>
      <c r="E63" s="9"/>
      <c r="F63" s="10" t="s">
        <v>42</v>
      </c>
      <c r="G63" s="10" t="s">
        <v>42</v>
      </c>
      <c r="H63" s="10" t="s">
        <v>42</v>
      </c>
      <c r="I63" s="10" t="s">
        <v>42</v>
      </c>
      <c r="J63" s="10"/>
      <c r="K63" s="10" t="s">
        <v>42</v>
      </c>
      <c r="L63" s="10" t="s">
        <v>42</v>
      </c>
      <c r="M63" s="10" t="s">
        <v>42</v>
      </c>
      <c r="N63" s="10" t="s">
        <v>42</v>
      </c>
      <c r="O63" s="10" t="s">
        <v>42</v>
      </c>
      <c r="P63" s="10" t="s">
        <v>42</v>
      </c>
      <c r="Q63" s="10" t="s">
        <v>511</v>
      </c>
      <c r="R63" s="10"/>
      <c r="S63" s="10"/>
      <c r="T63" s="10"/>
      <c r="U63" s="10"/>
      <c r="V63" s="10"/>
      <c r="W63" s="10"/>
      <c r="X63" s="10"/>
      <c r="Y63" s="10"/>
      <c r="Z63" s="10"/>
      <c r="AA63" s="10"/>
      <c r="AB63" s="10"/>
      <c r="AC63" s="10" t="s">
        <v>42</v>
      </c>
      <c r="AD63" s="10"/>
      <c r="AE63" s="10" t="s">
        <v>42</v>
      </c>
      <c r="AF63" s="10"/>
      <c r="AG63" s="11" t="s">
        <v>43</v>
      </c>
      <c r="AH63" s="11" t="s">
        <v>43</v>
      </c>
      <c r="AI63" s="12" t="str">
        <f>HYPERLINK("https://www.bag.admin.ch/bag/de/home/versicherungen/krankenversicherung/krankenversicherung-leistungen-tarife/Mittel-und-Gegenstaendeliste.html","Link")</f>
        <v>Link</v>
      </c>
      <c r="AJ63" s="39"/>
      <c r="AK63" s="41"/>
      <c r="AL63" s="15">
        <v>36892</v>
      </c>
      <c r="AM63" s="15">
        <v>2958465</v>
      </c>
      <c r="AN63" s="15">
        <v>39024</v>
      </c>
      <c r="AO63" s="76"/>
    </row>
    <row r="64" spans="1:41" s="73" customFormat="1" ht="13.5" customHeight="1" x14ac:dyDescent="0.25">
      <c r="A64" s="6" t="s">
        <v>222</v>
      </c>
      <c r="B64" s="7" t="s">
        <v>40</v>
      </c>
      <c r="C64" s="68" t="s">
        <v>223</v>
      </c>
      <c r="D64" s="8" t="s">
        <v>224</v>
      </c>
      <c r="E64" s="9"/>
      <c r="F64" s="10"/>
      <c r="G64" s="10" t="s">
        <v>42</v>
      </c>
      <c r="H64" s="10"/>
      <c r="I64" s="10"/>
      <c r="J64" s="10"/>
      <c r="K64" s="10" t="s">
        <v>42</v>
      </c>
      <c r="L64" s="10" t="s">
        <v>42</v>
      </c>
      <c r="M64" s="10" t="s">
        <v>42</v>
      </c>
      <c r="N64" s="10" t="s">
        <v>42</v>
      </c>
      <c r="O64" s="10" t="s">
        <v>42</v>
      </c>
      <c r="P64" s="10" t="s">
        <v>42</v>
      </c>
      <c r="Q64" s="10" t="s">
        <v>42</v>
      </c>
      <c r="R64" s="10" t="s">
        <v>42</v>
      </c>
      <c r="S64" s="10" t="s">
        <v>42</v>
      </c>
      <c r="T64" s="10" t="s">
        <v>42</v>
      </c>
      <c r="U64" s="10" t="s">
        <v>42</v>
      </c>
      <c r="V64" s="10" t="s">
        <v>42</v>
      </c>
      <c r="W64" s="10" t="s">
        <v>42</v>
      </c>
      <c r="X64" s="10" t="s">
        <v>42</v>
      </c>
      <c r="Y64" s="10" t="s">
        <v>42</v>
      </c>
      <c r="Z64" s="10" t="s">
        <v>42</v>
      </c>
      <c r="AA64" s="10" t="s">
        <v>42</v>
      </c>
      <c r="AB64" s="10" t="s">
        <v>42</v>
      </c>
      <c r="AC64" s="10" t="s">
        <v>42</v>
      </c>
      <c r="AD64" s="10" t="s">
        <v>42</v>
      </c>
      <c r="AE64" s="10" t="s">
        <v>42</v>
      </c>
      <c r="AF64" s="10" t="s">
        <v>42</v>
      </c>
      <c r="AG64" s="11" t="s">
        <v>43</v>
      </c>
      <c r="AH64" s="11" t="s">
        <v>43</v>
      </c>
      <c r="AI64" s="36"/>
      <c r="AJ64" s="39"/>
      <c r="AK64" s="12" t="str">
        <f>HYPERLINK("https://www.admin.ch/opc/de/classified-compilation/19840245/index.html","Link")</f>
        <v>Link</v>
      </c>
      <c r="AL64" s="15">
        <v>43831</v>
      </c>
      <c r="AM64" s="15">
        <v>2958465</v>
      </c>
      <c r="AN64" s="15">
        <v>43970</v>
      </c>
      <c r="AO64" s="76"/>
    </row>
    <row r="65" spans="1:41" s="73" customFormat="1" ht="13.5" customHeight="1" x14ac:dyDescent="0.25">
      <c r="A65" s="6" t="s">
        <v>499</v>
      </c>
      <c r="B65" s="7" t="s">
        <v>40</v>
      </c>
      <c r="C65" s="68" t="s">
        <v>504</v>
      </c>
      <c r="D65" s="8" t="s">
        <v>221</v>
      </c>
      <c r="E65" s="9"/>
      <c r="F65" s="10" t="s">
        <v>42</v>
      </c>
      <c r="G65" s="10" t="s">
        <v>42</v>
      </c>
      <c r="H65" s="10" t="s">
        <v>42</v>
      </c>
      <c r="I65" s="10" t="s">
        <v>42</v>
      </c>
      <c r="J65" s="10"/>
      <c r="K65" s="10" t="s">
        <v>42</v>
      </c>
      <c r="L65" s="10" t="s">
        <v>42</v>
      </c>
      <c r="M65" s="10" t="s">
        <v>42</v>
      </c>
      <c r="N65" s="10" t="s">
        <v>42</v>
      </c>
      <c r="O65" s="10" t="s">
        <v>42</v>
      </c>
      <c r="P65" s="10" t="s">
        <v>42</v>
      </c>
      <c r="Q65" s="10" t="s">
        <v>42</v>
      </c>
      <c r="R65" s="10" t="s">
        <v>42</v>
      </c>
      <c r="S65" s="10"/>
      <c r="T65" s="10"/>
      <c r="U65" s="10"/>
      <c r="V65" s="10" t="s">
        <v>42</v>
      </c>
      <c r="W65" s="10"/>
      <c r="X65" s="10"/>
      <c r="Y65" s="10"/>
      <c r="Z65" s="10"/>
      <c r="AA65" s="10"/>
      <c r="AB65" s="10"/>
      <c r="AC65" s="10" t="s">
        <v>42</v>
      </c>
      <c r="AD65" s="10"/>
      <c r="AE65" s="10" t="s">
        <v>42</v>
      </c>
      <c r="AF65" s="10" t="s">
        <v>42</v>
      </c>
      <c r="AG65" s="11" t="s">
        <v>43</v>
      </c>
      <c r="AH65" s="11" t="s">
        <v>43</v>
      </c>
      <c r="AI65" s="12" t="str">
        <f>HYPERLINK("https://www.bag.admin.ch/bag/de/home/versicherungen/krankenversicherung/krankenversicherung-leistungen-tarife/Mittel-und-Gegenstaendeliste.html","Link")</f>
        <v>Link</v>
      </c>
      <c r="AJ65" s="39"/>
      <c r="AK65" s="41"/>
      <c r="AL65" s="15">
        <v>44470</v>
      </c>
      <c r="AM65" s="15">
        <v>2958465</v>
      </c>
      <c r="AN65" s="15">
        <v>39024</v>
      </c>
      <c r="AO65" s="76"/>
    </row>
    <row r="66" spans="1:41" s="73" customFormat="1" ht="13.5" customHeight="1" x14ac:dyDescent="0.25">
      <c r="A66" s="6" t="s">
        <v>225</v>
      </c>
      <c r="B66" s="7" t="s">
        <v>40</v>
      </c>
      <c r="C66" s="68" t="s">
        <v>472</v>
      </c>
      <c r="D66" s="8" t="s">
        <v>226</v>
      </c>
      <c r="E66" s="9"/>
      <c r="F66" s="10" t="s">
        <v>42</v>
      </c>
      <c r="G66" s="10"/>
      <c r="H66" s="10"/>
      <c r="I66" s="10"/>
      <c r="J66" s="10"/>
      <c r="K66" s="10" t="s">
        <v>42</v>
      </c>
      <c r="L66" s="10"/>
      <c r="M66" s="10"/>
      <c r="N66" s="10"/>
      <c r="O66" s="10"/>
      <c r="P66" s="10"/>
      <c r="Q66" s="10"/>
      <c r="R66" s="10"/>
      <c r="S66" s="10"/>
      <c r="T66" s="10"/>
      <c r="U66" s="10"/>
      <c r="V66" s="10"/>
      <c r="W66" s="10"/>
      <c r="X66" s="10"/>
      <c r="Y66" s="10"/>
      <c r="Z66" s="10"/>
      <c r="AA66" s="10"/>
      <c r="AB66" s="10"/>
      <c r="AC66" s="10"/>
      <c r="AD66" s="10"/>
      <c r="AE66" s="10"/>
      <c r="AF66" s="10"/>
      <c r="AG66" s="11" t="s">
        <v>552</v>
      </c>
      <c r="AH66" s="11" t="s">
        <v>62</v>
      </c>
      <c r="AI66" s="36"/>
      <c r="AJ66" s="12" t="str">
        <f t="shared" ref="AJ66:AJ71" si="0">HYPERLINK("https://www.sasis.ch/edi/referenzdaten-zu-tarifen/","Link")</f>
        <v>Link</v>
      </c>
      <c r="AK66" s="41"/>
      <c r="AL66" s="15">
        <v>40909</v>
      </c>
      <c r="AM66" s="15">
        <v>2958465</v>
      </c>
      <c r="AN66" s="22">
        <v>45782</v>
      </c>
      <c r="AO66" s="11" t="s">
        <v>561</v>
      </c>
    </row>
    <row r="67" spans="1:41" ht="13.5" customHeight="1" x14ac:dyDescent="0.25">
      <c r="A67" s="6" t="s">
        <v>227</v>
      </c>
      <c r="B67" s="7" t="s">
        <v>40</v>
      </c>
      <c r="C67" s="68" t="s">
        <v>473</v>
      </c>
      <c r="D67" s="68" t="s">
        <v>228</v>
      </c>
      <c r="E67" s="9"/>
      <c r="F67" s="10" t="s">
        <v>42</v>
      </c>
      <c r="G67" s="10"/>
      <c r="H67" s="10" t="s">
        <v>42</v>
      </c>
      <c r="I67" s="10"/>
      <c r="J67" s="10"/>
      <c r="K67" s="10" t="s">
        <v>42</v>
      </c>
      <c r="L67" s="10"/>
      <c r="M67" s="10"/>
      <c r="N67" s="10"/>
      <c r="O67" s="10"/>
      <c r="P67" s="10"/>
      <c r="Q67" s="10"/>
      <c r="R67" s="10"/>
      <c r="S67" s="10"/>
      <c r="T67" s="10"/>
      <c r="U67" s="10"/>
      <c r="V67" s="10"/>
      <c r="W67" s="10"/>
      <c r="X67" s="10"/>
      <c r="Y67" s="10"/>
      <c r="Z67" s="10"/>
      <c r="AA67" s="10"/>
      <c r="AB67" s="10"/>
      <c r="AC67" s="10"/>
      <c r="AD67" s="10"/>
      <c r="AE67" s="10"/>
      <c r="AF67" s="10"/>
      <c r="AG67" s="11" t="s">
        <v>553</v>
      </c>
      <c r="AH67" s="11" t="s">
        <v>62</v>
      </c>
      <c r="AI67" s="36"/>
      <c r="AJ67" s="12" t="str">
        <f t="shared" si="0"/>
        <v>Link</v>
      </c>
      <c r="AK67" s="13"/>
      <c r="AL67" s="15">
        <v>40920</v>
      </c>
      <c r="AM67" s="15">
        <v>2958465</v>
      </c>
      <c r="AN67" s="22">
        <v>45782</v>
      </c>
      <c r="AO67" s="11" t="s">
        <v>561</v>
      </c>
    </row>
    <row r="68" spans="1:41" ht="13.5" customHeight="1" x14ac:dyDescent="0.25">
      <c r="A68" s="6" t="s">
        <v>229</v>
      </c>
      <c r="B68" s="7" t="s">
        <v>40</v>
      </c>
      <c r="C68" s="68" t="s">
        <v>474</v>
      </c>
      <c r="D68" s="68" t="s">
        <v>230</v>
      </c>
      <c r="E68" s="9"/>
      <c r="F68" s="10" t="s">
        <v>42</v>
      </c>
      <c r="G68" s="10"/>
      <c r="H68" s="10" t="s">
        <v>42</v>
      </c>
      <c r="I68" s="10"/>
      <c r="J68" s="10"/>
      <c r="K68" s="10" t="s">
        <v>42</v>
      </c>
      <c r="L68" s="10"/>
      <c r="M68" s="10"/>
      <c r="N68" s="10"/>
      <c r="O68" s="10"/>
      <c r="P68" s="10"/>
      <c r="Q68" s="10"/>
      <c r="R68" s="10"/>
      <c r="S68" s="10"/>
      <c r="T68" s="10"/>
      <c r="U68" s="10"/>
      <c r="V68" s="10"/>
      <c r="W68" s="10"/>
      <c r="X68" s="10"/>
      <c r="Y68" s="10"/>
      <c r="Z68" s="10"/>
      <c r="AA68" s="10"/>
      <c r="AB68" s="10"/>
      <c r="AC68" s="10"/>
      <c r="AD68" s="10"/>
      <c r="AE68" s="10"/>
      <c r="AF68" s="10"/>
      <c r="AG68" s="11" t="s">
        <v>553</v>
      </c>
      <c r="AH68" s="11" t="s">
        <v>62</v>
      </c>
      <c r="AI68" s="36"/>
      <c r="AJ68" s="12" t="str">
        <f t="shared" si="0"/>
        <v>Link</v>
      </c>
      <c r="AK68" s="13"/>
      <c r="AL68" s="15">
        <v>40920</v>
      </c>
      <c r="AM68" s="15">
        <v>2958465</v>
      </c>
      <c r="AN68" s="22">
        <v>45782</v>
      </c>
      <c r="AO68" s="11" t="s">
        <v>561</v>
      </c>
    </row>
    <row r="69" spans="1:41" ht="13.5" customHeight="1" x14ac:dyDescent="0.25">
      <c r="A69" s="6" t="s">
        <v>231</v>
      </c>
      <c r="B69" s="7" t="s">
        <v>40</v>
      </c>
      <c r="C69" s="68" t="s">
        <v>475</v>
      </c>
      <c r="D69" s="68" t="s">
        <v>232</v>
      </c>
      <c r="E69" s="9"/>
      <c r="F69" s="10" t="s">
        <v>42</v>
      </c>
      <c r="G69" s="10"/>
      <c r="H69" s="10" t="s">
        <v>42</v>
      </c>
      <c r="I69" s="10"/>
      <c r="J69" s="10"/>
      <c r="K69" s="10" t="s">
        <v>42</v>
      </c>
      <c r="L69" s="10"/>
      <c r="M69" s="10"/>
      <c r="N69" s="10"/>
      <c r="O69" s="10"/>
      <c r="P69" s="10"/>
      <c r="Q69" s="10"/>
      <c r="R69" s="10"/>
      <c r="S69" s="10"/>
      <c r="T69" s="10"/>
      <c r="U69" s="10"/>
      <c r="V69" s="10"/>
      <c r="W69" s="10"/>
      <c r="X69" s="10"/>
      <c r="Y69" s="10"/>
      <c r="Z69" s="10"/>
      <c r="AA69" s="10"/>
      <c r="AB69" s="10"/>
      <c r="AC69" s="10"/>
      <c r="AD69" s="10"/>
      <c r="AE69" s="10"/>
      <c r="AF69" s="10"/>
      <c r="AG69" s="11" t="s">
        <v>554</v>
      </c>
      <c r="AH69" s="11" t="s">
        <v>62</v>
      </c>
      <c r="AI69" s="36"/>
      <c r="AJ69" s="12" t="str">
        <f t="shared" si="0"/>
        <v>Link</v>
      </c>
      <c r="AK69" s="13"/>
      <c r="AL69" s="15">
        <v>42552</v>
      </c>
      <c r="AM69" s="15">
        <v>2958465</v>
      </c>
      <c r="AN69" s="22">
        <v>45782</v>
      </c>
      <c r="AO69" s="11" t="s">
        <v>561</v>
      </c>
    </row>
    <row r="70" spans="1:41" ht="13.5" customHeight="1" x14ac:dyDescent="0.25">
      <c r="A70" s="6" t="s">
        <v>233</v>
      </c>
      <c r="B70" s="7" t="s">
        <v>40</v>
      </c>
      <c r="C70" s="68" t="s">
        <v>476</v>
      </c>
      <c r="D70" s="68" t="s">
        <v>234</v>
      </c>
      <c r="E70" s="9"/>
      <c r="F70" s="10" t="s">
        <v>42</v>
      </c>
      <c r="G70" s="10"/>
      <c r="H70" s="10" t="s">
        <v>42</v>
      </c>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1" t="s">
        <v>555</v>
      </c>
      <c r="AH70" s="11" t="s">
        <v>62</v>
      </c>
      <c r="AI70" s="36"/>
      <c r="AJ70" s="12" t="str">
        <f t="shared" si="0"/>
        <v>Link</v>
      </c>
      <c r="AK70" s="13"/>
      <c r="AL70" s="15">
        <v>42552</v>
      </c>
      <c r="AM70" s="15">
        <v>2958465</v>
      </c>
      <c r="AN70" s="22">
        <v>45782</v>
      </c>
      <c r="AO70" s="11" t="s">
        <v>561</v>
      </c>
    </row>
    <row r="71" spans="1:41" ht="13.5" customHeight="1" x14ac:dyDescent="0.25">
      <c r="A71" s="6" t="s">
        <v>235</v>
      </c>
      <c r="B71" s="7" t="s">
        <v>40</v>
      </c>
      <c r="C71" s="68" t="s">
        <v>236</v>
      </c>
      <c r="D71" s="68" t="s">
        <v>237</v>
      </c>
      <c r="E71" s="9"/>
      <c r="F71" s="10" t="s">
        <v>42</v>
      </c>
      <c r="G71" s="10"/>
      <c r="H71" s="10" t="s">
        <v>42</v>
      </c>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1" t="s">
        <v>555</v>
      </c>
      <c r="AH71" s="11" t="s">
        <v>62</v>
      </c>
      <c r="AI71" s="36"/>
      <c r="AJ71" s="12" t="str">
        <f t="shared" si="0"/>
        <v>Link</v>
      </c>
      <c r="AK71" s="13"/>
      <c r="AL71" s="15">
        <v>42552</v>
      </c>
      <c r="AM71" s="15">
        <v>2958465</v>
      </c>
      <c r="AN71" s="22">
        <v>45782</v>
      </c>
      <c r="AO71" s="11" t="s">
        <v>561</v>
      </c>
    </row>
    <row r="72" spans="1:41" ht="13.5" customHeight="1" x14ac:dyDescent="0.25">
      <c r="A72" s="6" t="s">
        <v>241</v>
      </c>
      <c r="B72" s="7" t="s">
        <v>40</v>
      </c>
      <c r="C72" s="8" t="s">
        <v>242</v>
      </c>
      <c r="D72" s="8" t="s">
        <v>243</v>
      </c>
      <c r="E72" s="9"/>
      <c r="F72" s="10" t="s">
        <v>42</v>
      </c>
      <c r="G72" s="10" t="s">
        <v>42</v>
      </c>
      <c r="H72" s="10" t="s">
        <v>42</v>
      </c>
      <c r="I72" s="10" t="s">
        <v>42</v>
      </c>
      <c r="J72" s="10"/>
      <c r="K72" s="10"/>
      <c r="L72" s="10"/>
      <c r="M72" s="10"/>
      <c r="N72" s="10"/>
      <c r="O72" s="10"/>
      <c r="P72" s="10"/>
      <c r="Q72" s="10"/>
      <c r="R72" s="10"/>
      <c r="S72" s="10"/>
      <c r="T72" s="10"/>
      <c r="U72" s="10"/>
      <c r="V72" s="10"/>
      <c r="W72" s="10"/>
      <c r="X72" s="10"/>
      <c r="Y72" s="10"/>
      <c r="Z72" s="10"/>
      <c r="AA72" s="10"/>
      <c r="AB72" s="10"/>
      <c r="AC72" s="10"/>
      <c r="AD72" s="10"/>
      <c r="AE72" s="10"/>
      <c r="AF72" s="10" t="s">
        <v>42</v>
      </c>
      <c r="AG72" s="11" t="s">
        <v>244</v>
      </c>
      <c r="AH72" s="11" t="s">
        <v>48</v>
      </c>
      <c r="AI72" s="36"/>
      <c r="AJ72" s="13"/>
      <c r="AK72" s="38" t="str">
        <f>HYPERLINK("https://www.mtk-ctm.ch/de/tarife/ernaehrungsberatung/","Link")</f>
        <v>Link</v>
      </c>
      <c r="AL72" s="15">
        <v>37257</v>
      </c>
      <c r="AM72" s="15">
        <v>2958465</v>
      </c>
      <c r="AN72" s="15">
        <v>38820</v>
      </c>
      <c r="AO72" s="23"/>
    </row>
    <row r="73" spans="1:41" ht="13.5" customHeight="1" x14ac:dyDescent="0.25">
      <c r="A73" s="6" t="s">
        <v>245</v>
      </c>
      <c r="B73" s="7" t="s">
        <v>40</v>
      </c>
      <c r="C73" s="8" t="s">
        <v>246</v>
      </c>
      <c r="D73" s="8" t="s">
        <v>247</v>
      </c>
      <c r="E73" s="9"/>
      <c r="F73" s="10" t="s">
        <v>78</v>
      </c>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t="s">
        <v>42</v>
      </c>
      <c r="AG73" s="18" t="s">
        <v>131</v>
      </c>
      <c r="AH73" s="18" t="s">
        <v>131</v>
      </c>
      <c r="AI73" s="36"/>
      <c r="AJ73" s="13"/>
      <c r="AK73" s="38"/>
      <c r="AL73" s="15">
        <v>37257</v>
      </c>
      <c r="AM73" s="15">
        <v>2958465</v>
      </c>
      <c r="AN73" s="15">
        <v>43789</v>
      </c>
      <c r="AO73" s="92"/>
    </row>
    <row r="74" spans="1:41" ht="13.5" customHeight="1" x14ac:dyDescent="0.25">
      <c r="A74" s="6">
        <v>513</v>
      </c>
      <c r="B74" s="7" t="s">
        <v>40</v>
      </c>
      <c r="C74" s="8" t="s">
        <v>251</v>
      </c>
      <c r="D74" s="8" t="s">
        <v>252</v>
      </c>
      <c r="E74" s="9"/>
      <c r="F74" s="10" t="s">
        <v>78</v>
      </c>
      <c r="G74" s="10" t="s">
        <v>42</v>
      </c>
      <c r="H74" s="10" t="s">
        <v>42</v>
      </c>
      <c r="I74" s="10" t="s">
        <v>42</v>
      </c>
      <c r="J74" s="10"/>
      <c r="K74" s="10" t="s">
        <v>42</v>
      </c>
      <c r="L74" s="10"/>
      <c r="M74" s="10"/>
      <c r="N74" s="10"/>
      <c r="O74" s="10"/>
      <c r="P74" s="10"/>
      <c r="Q74" s="10"/>
      <c r="R74" s="10"/>
      <c r="S74" s="10"/>
      <c r="T74" s="10"/>
      <c r="U74" s="10"/>
      <c r="V74" s="10"/>
      <c r="W74" s="10"/>
      <c r="X74" s="10"/>
      <c r="Y74" s="10"/>
      <c r="Z74" s="10"/>
      <c r="AA74" s="10"/>
      <c r="AB74" s="10"/>
      <c r="AC74" s="10"/>
      <c r="AD74" s="10"/>
      <c r="AE74" s="10"/>
      <c r="AF74" s="10"/>
      <c r="AG74" s="11" t="s">
        <v>250</v>
      </c>
      <c r="AH74" s="11" t="s">
        <v>48</v>
      </c>
      <c r="AI74" s="36"/>
      <c r="AJ74" s="13"/>
      <c r="AK74" s="38" t="str">
        <f>HYPERLINK("https://www.mtk-ctm.ch/de/tarife/nichtaerztliche-beratungs-und-pflegeleistungen-in-spitaelern","Link")</f>
        <v>Link</v>
      </c>
      <c r="AL74" s="15">
        <v>37987</v>
      </c>
      <c r="AM74" s="15">
        <v>2958465</v>
      </c>
      <c r="AN74" s="15">
        <v>43789</v>
      </c>
      <c r="AO74" s="23"/>
    </row>
    <row r="75" spans="1:41" ht="13.5" customHeight="1" x14ac:dyDescent="0.25">
      <c r="A75" s="6">
        <v>514</v>
      </c>
      <c r="B75" s="7" t="s">
        <v>40</v>
      </c>
      <c r="C75" s="8" t="s">
        <v>253</v>
      </c>
      <c r="D75" s="8" t="s">
        <v>254</v>
      </c>
      <c r="E75" s="9"/>
      <c r="F75" s="10" t="s">
        <v>78</v>
      </c>
      <c r="G75" s="10" t="s">
        <v>42</v>
      </c>
      <c r="H75" s="10" t="s">
        <v>42</v>
      </c>
      <c r="I75" s="10" t="s">
        <v>42</v>
      </c>
      <c r="J75" s="10"/>
      <c r="K75" s="10" t="s">
        <v>42</v>
      </c>
      <c r="L75" s="10"/>
      <c r="M75" s="10"/>
      <c r="N75" s="10"/>
      <c r="O75" s="10"/>
      <c r="P75" s="10"/>
      <c r="Q75" s="10"/>
      <c r="R75" s="10"/>
      <c r="S75" s="10"/>
      <c r="T75" s="10"/>
      <c r="U75" s="10"/>
      <c r="V75" s="10"/>
      <c r="W75" s="10"/>
      <c r="X75" s="10"/>
      <c r="Y75" s="10"/>
      <c r="Z75" s="10"/>
      <c r="AA75" s="10"/>
      <c r="AB75" s="10"/>
      <c r="AC75" s="10"/>
      <c r="AD75" s="10"/>
      <c r="AE75" s="10"/>
      <c r="AF75" s="10"/>
      <c r="AG75" s="11" t="s">
        <v>250</v>
      </c>
      <c r="AH75" s="11" t="s">
        <v>48</v>
      </c>
      <c r="AI75" s="36"/>
      <c r="AJ75" s="13"/>
      <c r="AK75" s="38" t="str">
        <f>HYPERLINK("https://www.mtk-ctm.ch/de/tarife/ernaehrungsberatung/","Link")</f>
        <v>Link</v>
      </c>
      <c r="AL75" s="15">
        <v>37257</v>
      </c>
      <c r="AM75" s="15">
        <v>2958465</v>
      </c>
      <c r="AN75" s="15">
        <v>43789</v>
      </c>
      <c r="AO75" s="23"/>
    </row>
    <row r="76" spans="1:41" ht="13.5" customHeight="1" x14ac:dyDescent="0.25">
      <c r="A76" s="6">
        <v>515</v>
      </c>
      <c r="B76" s="7" t="s">
        <v>40</v>
      </c>
      <c r="C76" s="8" t="s">
        <v>255</v>
      </c>
      <c r="D76" s="8" t="s">
        <v>256</v>
      </c>
      <c r="E76" s="9"/>
      <c r="F76" s="10" t="s">
        <v>78</v>
      </c>
      <c r="G76" s="10" t="s">
        <v>42</v>
      </c>
      <c r="H76" s="10" t="s">
        <v>42</v>
      </c>
      <c r="I76" s="10" t="s">
        <v>42</v>
      </c>
      <c r="J76" s="10"/>
      <c r="K76" s="10" t="s">
        <v>42</v>
      </c>
      <c r="L76" s="10"/>
      <c r="M76" s="10"/>
      <c r="N76" s="10"/>
      <c r="O76" s="10"/>
      <c r="P76" s="10"/>
      <c r="Q76" s="10"/>
      <c r="R76" s="10"/>
      <c r="S76" s="10"/>
      <c r="T76" s="10"/>
      <c r="U76" s="10"/>
      <c r="V76" s="10"/>
      <c r="W76" s="10"/>
      <c r="X76" s="10"/>
      <c r="Y76" s="10"/>
      <c r="Z76" s="10"/>
      <c r="AA76" s="10"/>
      <c r="AB76" s="10"/>
      <c r="AC76" s="10"/>
      <c r="AD76" s="10"/>
      <c r="AE76" s="10"/>
      <c r="AF76" s="10" t="s">
        <v>42</v>
      </c>
      <c r="AG76" s="11" t="s">
        <v>250</v>
      </c>
      <c r="AH76" s="11" t="s">
        <v>48</v>
      </c>
      <c r="AI76" s="36"/>
      <c r="AJ76" s="13"/>
      <c r="AK76" s="38" t="str">
        <f>HYPERLINK("https://www.mtk-ctm.ch/de/tarife/diabetesberatung/","Link")</f>
        <v>Link</v>
      </c>
      <c r="AL76" s="15">
        <v>37257</v>
      </c>
      <c r="AM76" s="15">
        <v>2958465</v>
      </c>
      <c r="AN76" s="15">
        <v>43789</v>
      </c>
      <c r="AO76" s="23"/>
    </row>
    <row r="77" spans="1:41" ht="13.5" customHeight="1" x14ac:dyDescent="0.25">
      <c r="A77" s="6">
        <v>532</v>
      </c>
      <c r="B77" s="7" t="s">
        <v>40</v>
      </c>
      <c r="C77" s="8" t="s">
        <v>262</v>
      </c>
      <c r="D77" s="8" t="s">
        <v>263</v>
      </c>
      <c r="E77" s="9"/>
      <c r="F77" s="10" t="s">
        <v>42</v>
      </c>
      <c r="G77" s="10"/>
      <c r="H77" s="10"/>
      <c r="I77" s="10"/>
      <c r="J77" s="10"/>
      <c r="K77" s="10"/>
      <c r="L77" s="10"/>
      <c r="M77" s="10"/>
      <c r="N77" s="10"/>
      <c r="O77" s="10"/>
      <c r="P77" s="10"/>
      <c r="Q77" s="107" t="s">
        <v>42</v>
      </c>
      <c r="R77" s="10"/>
      <c r="S77" s="10"/>
      <c r="T77" s="10"/>
      <c r="U77" s="10"/>
      <c r="V77" s="86"/>
      <c r="W77" s="10"/>
      <c r="X77" s="10"/>
      <c r="Y77" s="10"/>
      <c r="Z77" s="10"/>
      <c r="AA77" s="10"/>
      <c r="AB77" s="10"/>
      <c r="AC77" s="10"/>
      <c r="AD77" s="10"/>
      <c r="AE77" s="10"/>
      <c r="AF77" s="10" t="s">
        <v>42</v>
      </c>
      <c r="AG77" s="108" t="s">
        <v>578</v>
      </c>
      <c r="AH77" s="108" t="s">
        <v>62</v>
      </c>
      <c r="AI77" s="36"/>
      <c r="AJ77" s="109" t="str">
        <f>HYPERLINK("https://www.forum-datenaustausch.ch/de/referenzdaten/","Link")</f>
        <v>Link</v>
      </c>
      <c r="AK77" s="13"/>
      <c r="AL77" s="15">
        <v>40544</v>
      </c>
      <c r="AM77" s="15">
        <v>2958465</v>
      </c>
      <c r="AN77" s="105">
        <v>45988</v>
      </c>
      <c r="AO77" s="108" t="s">
        <v>581</v>
      </c>
    </row>
    <row r="78" spans="1:41" ht="13.5" customHeight="1" x14ac:dyDescent="0.25">
      <c r="A78" s="6" t="s">
        <v>264</v>
      </c>
      <c r="B78" s="7" t="s">
        <v>40</v>
      </c>
      <c r="C78" s="8" t="s">
        <v>265</v>
      </c>
      <c r="D78" s="8" t="s">
        <v>266</v>
      </c>
      <c r="E78" s="9"/>
      <c r="F78" s="10"/>
      <c r="G78" s="10" t="s">
        <v>42</v>
      </c>
      <c r="H78" s="10" t="s">
        <v>42</v>
      </c>
      <c r="I78" s="10" t="s">
        <v>42</v>
      </c>
      <c r="J78" s="10"/>
      <c r="K78" s="10"/>
      <c r="L78" s="10"/>
      <c r="M78" s="10"/>
      <c r="N78" s="10"/>
      <c r="O78" s="10"/>
      <c r="P78" s="10"/>
      <c r="Q78" s="10"/>
      <c r="R78" s="10"/>
      <c r="S78" s="10"/>
      <c r="T78" s="10"/>
      <c r="U78" s="10"/>
      <c r="V78" s="10"/>
      <c r="W78" s="10"/>
      <c r="X78" s="10"/>
      <c r="Y78" s="10"/>
      <c r="Z78" s="10"/>
      <c r="AA78" s="10"/>
      <c r="AB78" s="10"/>
      <c r="AC78" s="10"/>
      <c r="AD78" s="10"/>
      <c r="AE78" s="10"/>
      <c r="AF78" s="10" t="s">
        <v>42</v>
      </c>
      <c r="AG78" s="11" t="s">
        <v>267</v>
      </c>
      <c r="AH78" s="11" t="s">
        <v>48</v>
      </c>
      <c r="AI78" s="36"/>
      <c r="AJ78" s="31"/>
      <c r="AK78" s="38" t="str">
        <f>HYPERLINK("https://www.mtk-ctm.ch/de/tarife/spitex-tarif/","Link")</f>
        <v>Link</v>
      </c>
      <c r="AL78" s="15">
        <v>43466</v>
      </c>
      <c r="AM78" s="15">
        <v>2958465</v>
      </c>
      <c r="AN78" s="15">
        <v>43305</v>
      </c>
      <c r="AO78" s="23"/>
    </row>
    <row r="79" spans="1:41" ht="13.5" customHeight="1" x14ac:dyDescent="0.25">
      <c r="A79" s="6" t="s">
        <v>517</v>
      </c>
      <c r="B79" s="7" t="s">
        <v>40</v>
      </c>
      <c r="C79" s="8" t="s">
        <v>519</v>
      </c>
      <c r="D79" s="8" t="s">
        <v>522</v>
      </c>
      <c r="E79" s="9"/>
      <c r="F79" s="10" t="s">
        <v>78</v>
      </c>
      <c r="G79" s="10"/>
      <c r="H79" s="10"/>
      <c r="I79" s="10"/>
      <c r="J79" s="10"/>
      <c r="K79" s="10"/>
      <c r="L79" s="10"/>
      <c r="M79" s="10"/>
      <c r="N79" s="10"/>
      <c r="O79" s="10"/>
      <c r="P79" s="10"/>
      <c r="Q79" s="10" t="s">
        <v>42</v>
      </c>
      <c r="R79" s="10"/>
      <c r="S79" s="10"/>
      <c r="T79" s="10"/>
      <c r="U79" s="10"/>
      <c r="V79" s="10"/>
      <c r="W79" s="10"/>
      <c r="X79" s="10"/>
      <c r="Y79" s="10"/>
      <c r="Z79" s="10"/>
      <c r="AA79" s="10"/>
      <c r="AB79" s="10"/>
      <c r="AC79" s="10"/>
      <c r="AD79" s="10"/>
      <c r="AE79" s="10"/>
      <c r="AF79" s="10"/>
      <c r="AG79" s="11" t="s">
        <v>489</v>
      </c>
      <c r="AH79" s="11" t="s">
        <v>489</v>
      </c>
      <c r="AI79" s="36"/>
      <c r="AJ79" s="31"/>
      <c r="AK79" s="38"/>
      <c r="AL79" s="15">
        <v>44927</v>
      </c>
      <c r="AM79" s="15">
        <v>2958465</v>
      </c>
      <c r="AN79" s="15">
        <v>45218</v>
      </c>
      <c r="AO79" s="23"/>
    </row>
    <row r="80" spans="1:41" ht="13.5" customHeight="1" x14ac:dyDescent="0.25">
      <c r="A80" s="6" t="s">
        <v>518</v>
      </c>
      <c r="B80" s="7" t="s">
        <v>40</v>
      </c>
      <c r="C80" s="8" t="s">
        <v>520</v>
      </c>
      <c r="D80" s="8" t="s">
        <v>523</v>
      </c>
      <c r="E80" s="9"/>
      <c r="F80" s="10" t="s">
        <v>78</v>
      </c>
      <c r="G80" s="10"/>
      <c r="H80" s="10"/>
      <c r="I80" s="10"/>
      <c r="J80" s="10"/>
      <c r="K80" s="10"/>
      <c r="L80" s="10"/>
      <c r="M80" s="10"/>
      <c r="N80" s="10"/>
      <c r="O80" s="10"/>
      <c r="P80" s="10"/>
      <c r="Q80" s="10" t="s">
        <v>42</v>
      </c>
      <c r="R80" s="10"/>
      <c r="S80" s="10"/>
      <c r="T80" s="10"/>
      <c r="U80" s="10"/>
      <c r="V80" s="10"/>
      <c r="W80" s="10"/>
      <c r="X80" s="10"/>
      <c r="Y80" s="10"/>
      <c r="Z80" s="10"/>
      <c r="AA80" s="10"/>
      <c r="AB80" s="10"/>
      <c r="AC80" s="10"/>
      <c r="AD80" s="10"/>
      <c r="AE80" s="10"/>
      <c r="AF80" s="10"/>
      <c r="AG80" s="11" t="s">
        <v>489</v>
      </c>
      <c r="AH80" s="11" t="s">
        <v>489</v>
      </c>
      <c r="AI80" s="36"/>
      <c r="AJ80" s="31"/>
      <c r="AK80" s="38"/>
      <c r="AL80" s="15">
        <v>44927</v>
      </c>
      <c r="AM80" s="15">
        <v>2958465</v>
      </c>
      <c r="AN80" s="15">
        <v>45218</v>
      </c>
      <c r="AO80" s="23"/>
    </row>
    <row r="81" spans="1:41" ht="13.5" customHeight="1" x14ac:dyDescent="0.25">
      <c r="A81" s="6" t="s">
        <v>276</v>
      </c>
      <c r="B81" s="7" t="s">
        <v>40</v>
      </c>
      <c r="C81" s="8" t="s">
        <v>277</v>
      </c>
      <c r="D81" s="8" t="s">
        <v>278</v>
      </c>
      <c r="E81" s="9"/>
      <c r="F81" s="10" t="s">
        <v>42</v>
      </c>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t="s">
        <v>42</v>
      </c>
      <c r="AG81" s="11"/>
      <c r="AH81" s="11"/>
      <c r="AI81" s="36"/>
      <c r="AJ81" s="31"/>
      <c r="AK81" s="13"/>
      <c r="AL81" s="15">
        <v>37257</v>
      </c>
      <c r="AM81" s="15">
        <v>2958465</v>
      </c>
      <c r="AN81" s="15">
        <v>38820</v>
      </c>
      <c r="AO81" s="92"/>
    </row>
    <row r="82" spans="1:41" ht="13.5" customHeight="1" x14ac:dyDescent="0.25">
      <c r="A82" s="6">
        <v>551</v>
      </c>
      <c r="B82" s="7" t="s">
        <v>40</v>
      </c>
      <c r="C82" s="8" t="s">
        <v>279</v>
      </c>
      <c r="D82" s="8" t="s">
        <v>280</v>
      </c>
      <c r="E82" s="9"/>
      <c r="F82" s="10" t="s">
        <v>42</v>
      </c>
      <c r="G82" s="10"/>
      <c r="H82" s="10"/>
      <c r="I82" s="10" t="s">
        <v>42</v>
      </c>
      <c r="J82" s="10"/>
      <c r="K82" s="10" t="s">
        <v>42</v>
      </c>
      <c r="L82" s="10"/>
      <c r="M82" s="10"/>
      <c r="N82" s="10"/>
      <c r="O82" s="10"/>
      <c r="P82" s="10"/>
      <c r="Q82" s="10"/>
      <c r="R82" s="10"/>
      <c r="S82" s="10"/>
      <c r="T82" s="10"/>
      <c r="U82" s="10"/>
      <c r="V82" s="10"/>
      <c r="W82" s="10"/>
      <c r="X82" s="10"/>
      <c r="Y82" s="10"/>
      <c r="Z82" s="10"/>
      <c r="AA82" s="10"/>
      <c r="AB82" s="10"/>
      <c r="AC82" s="10"/>
      <c r="AD82" s="10"/>
      <c r="AE82" s="10"/>
      <c r="AF82" s="10" t="s">
        <v>42</v>
      </c>
      <c r="AG82" s="11" t="s">
        <v>151</v>
      </c>
      <c r="AH82" s="11" t="s">
        <v>48</v>
      </c>
      <c r="AI82" s="36"/>
      <c r="AJ82" s="13"/>
      <c r="AK82" s="38" t="str">
        <f>HYPERLINK("https://www.mtk-ctm.ch/de/tarife/nichtaerztliche-beratungs-und-pflegeleistungen-in-spitaelern","Link")</f>
        <v>Link</v>
      </c>
      <c r="AL82" s="15">
        <v>37987</v>
      </c>
      <c r="AM82" s="15">
        <v>2958465</v>
      </c>
      <c r="AN82" s="15">
        <v>43789</v>
      </c>
      <c r="AO82" s="23"/>
    </row>
    <row r="83" spans="1:41" ht="13.5" customHeight="1" x14ac:dyDescent="0.25">
      <c r="A83" s="6">
        <v>552</v>
      </c>
      <c r="B83" s="7" t="s">
        <v>40</v>
      </c>
      <c r="C83" s="8" t="s">
        <v>281</v>
      </c>
      <c r="D83" s="8" t="s">
        <v>282</v>
      </c>
      <c r="E83" s="9"/>
      <c r="F83" s="10" t="s">
        <v>42</v>
      </c>
      <c r="G83" s="10"/>
      <c r="H83" s="10"/>
      <c r="I83" s="10" t="s">
        <v>42</v>
      </c>
      <c r="J83" s="10"/>
      <c r="K83" s="10" t="s">
        <v>42</v>
      </c>
      <c r="L83" s="10"/>
      <c r="M83" s="10"/>
      <c r="N83" s="10"/>
      <c r="O83" s="10"/>
      <c r="P83" s="10"/>
      <c r="Q83" s="10"/>
      <c r="R83" s="10"/>
      <c r="S83" s="10"/>
      <c r="T83" s="10"/>
      <c r="U83" s="10"/>
      <c r="V83" s="10"/>
      <c r="W83" s="10"/>
      <c r="X83" s="10"/>
      <c r="Y83" s="10"/>
      <c r="Z83" s="10"/>
      <c r="AA83" s="10"/>
      <c r="AB83" s="10"/>
      <c r="AC83" s="10"/>
      <c r="AD83" s="10"/>
      <c r="AE83" s="10"/>
      <c r="AF83" s="10" t="s">
        <v>42</v>
      </c>
      <c r="AG83" s="11" t="s">
        <v>151</v>
      </c>
      <c r="AH83" s="11" t="s">
        <v>48</v>
      </c>
      <c r="AI83" s="36"/>
      <c r="AJ83" s="13"/>
      <c r="AK83" s="38" t="str">
        <f>HYPERLINK("https://www.mtk-ctm.ch/de/tarife/nichtaerztliche-beratungs-und-pflegeleistungen-in-spitaelern","Link")</f>
        <v>Link</v>
      </c>
      <c r="AL83" s="15">
        <v>37987</v>
      </c>
      <c r="AM83" s="15">
        <v>2958465</v>
      </c>
      <c r="AN83" s="15">
        <v>43789</v>
      </c>
      <c r="AO83" s="23"/>
    </row>
    <row r="84" spans="1:41" ht="13.5" customHeight="1" x14ac:dyDescent="0.25">
      <c r="A84" s="6" t="s">
        <v>283</v>
      </c>
      <c r="B84" s="7" t="s">
        <v>40</v>
      </c>
      <c r="C84" s="8" t="s">
        <v>545</v>
      </c>
      <c r="D84" s="8" t="s">
        <v>284</v>
      </c>
      <c r="E84" s="9"/>
      <c r="F84" s="10"/>
      <c r="G84" s="10" t="s">
        <v>42</v>
      </c>
      <c r="H84" s="10" t="s">
        <v>42</v>
      </c>
      <c r="I84" s="10" t="s">
        <v>42</v>
      </c>
      <c r="J84" s="10"/>
      <c r="K84" s="10" t="s">
        <v>42</v>
      </c>
      <c r="L84" s="10"/>
      <c r="M84" s="10"/>
      <c r="N84" s="10"/>
      <c r="O84" s="10"/>
      <c r="P84" s="10"/>
      <c r="Q84" s="10"/>
      <c r="R84" s="10"/>
      <c r="S84" s="10"/>
      <c r="T84" s="10"/>
      <c r="U84" s="10"/>
      <c r="V84" s="10"/>
      <c r="W84" s="10"/>
      <c r="X84" s="10"/>
      <c r="Y84" s="10"/>
      <c r="Z84" s="10"/>
      <c r="AA84" s="10"/>
      <c r="AB84" s="10"/>
      <c r="AC84" s="10"/>
      <c r="AD84" s="10"/>
      <c r="AE84" s="10"/>
      <c r="AF84" s="10"/>
      <c r="AG84" s="11" t="s">
        <v>151</v>
      </c>
      <c r="AH84" s="11" t="s">
        <v>48</v>
      </c>
      <c r="AI84" s="36"/>
      <c r="AJ84" s="13"/>
      <c r="AK84" s="38" t="str">
        <f>HYPERLINK("https://www.mtk-ctm.ch/de/tarife/physiotherapie/","Link")</f>
        <v>Link</v>
      </c>
      <c r="AL84" s="15">
        <v>37257</v>
      </c>
      <c r="AM84" s="15">
        <v>2958465</v>
      </c>
      <c r="AN84" s="15">
        <v>43054</v>
      </c>
      <c r="AO84" s="23"/>
    </row>
    <row r="85" spans="1:41" ht="13.5" customHeight="1" x14ac:dyDescent="0.25">
      <c r="A85" s="19" t="s">
        <v>285</v>
      </c>
      <c r="B85" s="7" t="s">
        <v>40</v>
      </c>
      <c r="C85" s="20" t="s">
        <v>286</v>
      </c>
      <c r="D85" s="20" t="s">
        <v>287</v>
      </c>
      <c r="E85" s="17"/>
      <c r="F85" s="10" t="s">
        <v>42</v>
      </c>
      <c r="G85" s="10" t="s">
        <v>42</v>
      </c>
      <c r="H85" s="10" t="s">
        <v>42</v>
      </c>
      <c r="I85" s="10" t="s">
        <v>42</v>
      </c>
      <c r="J85" s="10"/>
      <c r="K85" s="10" t="s">
        <v>42</v>
      </c>
      <c r="L85" s="21"/>
      <c r="M85" s="28"/>
      <c r="N85" s="28"/>
      <c r="O85" s="28"/>
      <c r="P85" s="28"/>
      <c r="Q85" s="28"/>
      <c r="R85" s="28"/>
      <c r="S85" s="28"/>
      <c r="T85" s="28"/>
      <c r="U85" s="28"/>
      <c r="V85" s="28"/>
      <c r="W85" s="28"/>
      <c r="X85" s="28"/>
      <c r="Y85" s="28"/>
      <c r="Z85" s="28"/>
      <c r="AA85" s="28"/>
      <c r="AB85" s="28"/>
      <c r="AC85" s="28"/>
      <c r="AD85" s="28"/>
      <c r="AE85" s="28"/>
      <c r="AF85" s="28"/>
      <c r="AG85" s="18" t="s">
        <v>151</v>
      </c>
      <c r="AH85" s="18" t="s">
        <v>48</v>
      </c>
      <c r="AI85" s="36"/>
      <c r="AJ85" s="13"/>
      <c r="AK85" s="38" t="str">
        <f>HYPERLINK("https://www.mtk-ctm.ch/de/tarife/ergotherapie/","Link")</f>
        <v>Link</v>
      </c>
      <c r="AL85" s="22">
        <v>37257</v>
      </c>
      <c r="AM85" s="22">
        <v>2958465</v>
      </c>
      <c r="AN85" s="22">
        <v>38820</v>
      </c>
      <c r="AO85" s="16"/>
    </row>
    <row r="86" spans="1:41" ht="13.5" customHeight="1" x14ac:dyDescent="0.25">
      <c r="A86" s="19" t="s">
        <v>288</v>
      </c>
      <c r="B86" s="7" t="s">
        <v>40</v>
      </c>
      <c r="C86" s="20" t="s">
        <v>289</v>
      </c>
      <c r="D86" s="20" t="s">
        <v>290</v>
      </c>
      <c r="E86" s="17"/>
      <c r="F86" s="10" t="s">
        <v>42</v>
      </c>
      <c r="G86" s="10" t="s">
        <v>42</v>
      </c>
      <c r="H86" s="10"/>
      <c r="I86" s="10" t="s">
        <v>42</v>
      </c>
      <c r="J86" s="10"/>
      <c r="K86" s="10" t="s">
        <v>42</v>
      </c>
      <c r="L86" s="21"/>
      <c r="M86" s="28"/>
      <c r="N86" s="28"/>
      <c r="O86" s="28"/>
      <c r="P86" s="28"/>
      <c r="Q86" s="28"/>
      <c r="R86" s="28"/>
      <c r="S86" s="28"/>
      <c r="T86" s="28"/>
      <c r="U86" s="28"/>
      <c r="V86" s="28"/>
      <c r="W86" s="28"/>
      <c r="X86" s="28"/>
      <c r="Y86" s="28"/>
      <c r="Z86" s="28"/>
      <c r="AA86" s="28"/>
      <c r="AB86" s="28"/>
      <c r="AC86" s="28"/>
      <c r="AD86" s="28"/>
      <c r="AE86" s="28"/>
      <c r="AF86" s="28"/>
      <c r="AG86" s="18" t="s">
        <v>151</v>
      </c>
      <c r="AH86" s="18" t="s">
        <v>48</v>
      </c>
      <c r="AI86" s="36"/>
      <c r="AJ86" s="13"/>
      <c r="AK86" s="38" t="str">
        <f>HYPERLINK("https://www.mtk-ctm.ch/de/tarife/logopaedie/","Link")</f>
        <v>Link</v>
      </c>
      <c r="AL86" s="22">
        <v>37257</v>
      </c>
      <c r="AM86" s="22">
        <v>2958465</v>
      </c>
      <c r="AN86" s="22">
        <v>38820</v>
      </c>
      <c r="AO86" s="16"/>
    </row>
    <row r="87" spans="1:41" ht="13.5" customHeight="1" x14ac:dyDescent="0.25">
      <c r="A87" s="6" t="s">
        <v>291</v>
      </c>
      <c r="B87" s="7" t="s">
        <v>40</v>
      </c>
      <c r="C87" s="8" t="s">
        <v>292</v>
      </c>
      <c r="D87" s="8" t="s">
        <v>293</v>
      </c>
      <c r="E87" s="9"/>
      <c r="F87" s="10"/>
      <c r="G87" s="10" t="s">
        <v>42</v>
      </c>
      <c r="H87" s="10" t="s">
        <v>42</v>
      </c>
      <c r="I87" s="10" t="s">
        <v>42</v>
      </c>
      <c r="J87" s="10"/>
      <c r="K87" s="10" t="s">
        <v>42</v>
      </c>
      <c r="L87" s="10"/>
      <c r="M87" s="10"/>
      <c r="N87" s="10"/>
      <c r="O87" s="10"/>
      <c r="P87" s="10"/>
      <c r="Q87" s="10"/>
      <c r="R87" s="10"/>
      <c r="S87" s="10"/>
      <c r="T87" s="10"/>
      <c r="U87" s="10"/>
      <c r="V87" s="10"/>
      <c r="W87" s="10"/>
      <c r="X87" s="10"/>
      <c r="Y87" s="10"/>
      <c r="Z87" s="10"/>
      <c r="AA87" s="10"/>
      <c r="AB87" s="10"/>
      <c r="AC87" s="10"/>
      <c r="AD87" s="10"/>
      <c r="AE87" s="10"/>
      <c r="AF87" s="10"/>
      <c r="AG87" s="11" t="s">
        <v>151</v>
      </c>
      <c r="AH87" s="11" t="s">
        <v>48</v>
      </c>
      <c r="AI87" s="36"/>
      <c r="AJ87" s="13"/>
      <c r="AK87" s="38" t="str">
        <f>HYPERLINK("https://www.mtk-ctm.ch/de/tarife/tarreha/","Link")</f>
        <v>Link</v>
      </c>
      <c r="AL87" s="15">
        <v>39083</v>
      </c>
      <c r="AM87" s="15">
        <v>2958465</v>
      </c>
      <c r="AN87" s="15">
        <v>38820</v>
      </c>
      <c r="AO87" s="23"/>
    </row>
    <row r="88" spans="1:41" ht="13.5" customHeight="1" x14ac:dyDescent="0.25">
      <c r="A88" s="6" t="s">
        <v>296</v>
      </c>
      <c r="B88" s="7" t="s">
        <v>40</v>
      </c>
      <c r="C88" s="8" t="s">
        <v>297</v>
      </c>
      <c r="D88" s="8" t="s">
        <v>298</v>
      </c>
      <c r="E88" s="9"/>
      <c r="F88" s="10" t="s">
        <v>42</v>
      </c>
      <c r="G88" s="10" t="s">
        <v>42</v>
      </c>
      <c r="H88" s="10" t="s">
        <v>42</v>
      </c>
      <c r="I88" s="10" t="s">
        <v>42</v>
      </c>
      <c r="J88" s="10"/>
      <c r="K88" s="10"/>
      <c r="L88" s="10"/>
      <c r="M88" s="10" t="s">
        <v>42</v>
      </c>
      <c r="N88" s="10"/>
      <c r="O88" s="10"/>
      <c r="P88" s="10"/>
      <c r="Q88" s="10"/>
      <c r="R88" s="10"/>
      <c r="S88" s="10"/>
      <c r="T88" s="10"/>
      <c r="U88" s="10"/>
      <c r="V88" s="10"/>
      <c r="W88" s="10"/>
      <c r="X88" s="10"/>
      <c r="Y88" s="10"/>
      <c r="Z88" s="10"/>
      <c r="AA88" s="10"/>
      <c r="AB88" s="10"/>
      <c r="AC88" s="10"/>
      <c r="AD88" s="10"/>
      <c r="AE88" s="10"/>
      <c r="AF88" s="10"/>
      <c r="AG88" s="11" t="s">
        <v>131</v>
      </c>
      <c r="AH88" s="11" t="s">
        <v>131</v>
      </c>
      <c r="AI88" s="36"/>
      <c r="AJ88" s="31"/>
      <c r="AK88" s="38" t="str">
        <f>HYPERLINK("https://www.mtk-ctm.ch/de/tarife/apotheker-tarif/","Link")</f>
        <v>Link</v>
      </c>
      <c r="AL88" s="15">
        <v>37257</v>
      </c>
      <c r="AM88" s="15">
        <v>2958465</v>
      </c>
      <c r="AN88" s="15">
        <v>38820</v>
      </c>
      <c r="AO88" s="93"/>
    </row>
    <row r="89" spans="1:41" ht="13.5" customHeight="1" x14ac:dyDescent="0.25">
      <c r="A89" s="6" t="s">
        <v>302</v>
      </c>
      <c r="B89" s="7" t="s">
        <v>40</v>
      </c>
      <c r="C89" s="20" t="s">
        <v>303</v>
      </c>
      <c r="D89" s="8" t="s">
        <v>304</v>
      </c>
      <c r="E89" s="9"/>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t="s">
        <v>42</v>
      </c>
      <c r="AG89" s="40" t="s">
        <v>131</v>
      </c>
      <c r="AH89" s="40" t="s">
        <v>131</v>
      </c>
      <c r="AI89" s="36"/>
      <c r="AJ89" s="31"/>
      <c r="AK89" s="38" t="str">
        <f>HYPERLINK("https://www.hplus.ch/de/tarife/tarifvereinbarung-zwischen-rega-und-h/","Link")</f>
        <v>Link</v>
      </c>
      <c r="AL89" s="15">
        <v>37257</v>
      </c>
      <c r="AM89" s="15">
        <v>2958465</v>
      </c>
      <c r="AN89" s="15">
        <v>38820</v>
      </c>
      <c r="AO89" s="23"/>
    </row>
    <row r="90" spans="1:41" s="73" customFormat="1" ht="13.5" customHeight="1" x14ac:dyDescent="0.25">
      <c r="A90" s="19" t="s">
        <v>305</v>
      </c>
      <c r="B90" s="7" t="s">
        <v>40</v>
      </c>
      <c r="C90" s="7" t="s">
        <v>505</v>
      </c>
      <c r="D90" s="7" t="s">
        <v>506</v>
      </c>
      <c r="E90" s="17"/>
      <c r="F90" s="10" t="s">
        <v>42</v>
      </c>
      <c r="G90" s="10"/>
      <c r="H90" s="10"/>
      <c r="I90" s="10"/>
      <c r="J90" s="21"/>
      <c r="K90" s="21" t="s">
        <v>42</v>
      </c>
      <c r="L90" s="21"/>
      <c r="M90" s="21"/>
      <c r="N90" s="21"/>
      <c r="O90" s="21"/>
      <c r="P90" s="21"/>
      <c r="Q90" s="21"/>
      <c r="R90" s="21"/>
      <c r="S90" s="21"/>
      <c r="T90" s="21"/>
      <c r="U90" s="21"/>
      <c r="V90" s="21"/>
      <c r="W90" s="21"/>
      <c r="X90" s="21"/>
      <c r="Y90" s="21"/>
      <c r="Z90" s="21"/>
      <c r="AA90" s="21"/>
      <c r="AB90" s="21"/>
      <c r="AC90" s="21"/>
      <c r="AD90" s="21" t="s">
        <v>42</v>
      </c>
      <c r="AE90" s="21"/>
      <c r="AF90" s="21"/>
      <c r="AG90" s="40" t="s">
        <v>514</v>
      </c>
      <c r="AH90" s="40" t="s">
        <v>514</v>
      </c>
      <c r="AI90" s="36"/>
      <c r="AJ90" s="38" t="str">
        <f>HYPERLINK("https://browser.tartools.ch/#/psyhsk","Link")</f>
        <v>Link</v>
      </c>
      <c r="AK90" s="41"/>
      <c r="AL90" s="15">
        <v>44743</v>
      </c>
      <c r="AM90" s="15">
        <v>2958465</v>
      </c>
      <c r="AN90" s="15">
        <v>44830</v>
      </c>
      <c r="AO90" s="42"/>
    </row>
    <row r="91" spans="1:41" ht="13.5" customHeight="1" x14ac:dyDescent="0.25">
      <c r="A91" s="6" t="s">
        <v>306</v>
      </c>
      <c r="B91" s="7" t="s">
        <v>40</v>
      </c>
      <c r="C91" s="8" t="s">
        <v>307</v>
      </c>
      <c r="D91" s="8" t="s">
        <v>507</v>
      </c>
      <c r="E91" s="9"/>
      <c r="F91" s="10"/>
      <c r="G91" s="10" t="s">
        <v>42</v>
      </c>
      <c r="H91" s="10" t="s">
        <v>42</v>
      </c>
      <c r="I91" s="10" t="s">
        <v>42</v>
      </c>
      <c r="J91" s="10"/>
      <c r="K91" s="10" t="s">
        <v>42</v>
      </c>
      <c r="L91" s="10"/>
      <c r="M91" s="10"/>
      <c r="N91" s="10"/>
      <c r="O91" s="10"/>
      <c r="P91" s="10"/>
      <c r="Q91" s="10"/>
      <c r="R91" s="10"/>
      <c r="S91" s="10"/>
      <c r="T91" s="10"/>
      <c r="U91" s="10"/>
      <c r="V91" s="10"/>
      <c r="W91" s="10"/>
      <c r="X91" s="10"/>
      <c r="Y91" s="10"/>
      <c r="Z91" s="10"/>
      <c r="AA91" s="10"/>
      <c r="AB91" s="10"/>
      <c r="AC91" s="10"/>
      <c r="AD91" s="10" t="s">
        <v>42</v>
      </c>
      <c r="AE91" s="10"/>
      <c r="AF91" s="10"/>
      <c r="AG91" s="18" t="s">
        <v>308</v>
      </c>
      <c r="AH91" s="18" t="s">
        <v>309</v>
      </c>
      <c r="AI91" s="94"/>
      <c r="AJ91" s="13"/>
      <c r="AK91" s="38" t="str">
        <f>HYPERLINK("https://www.mtk-ctm.ch/de/tarife/psychotherapie/","Link")</f>
        <v>Link</v>
      </c>
      <c r="AL91" s="15">
        <v>43466</v>
      </c>
      <c r="AM91" s="15">
        <v>2958465</v>
      </c>
      <c r="AN91" s="15">
        <v>43334</v>
      </c>
      <c r="AO91" s="23"/>
    </row>
    <row r="92" spans="1:41" ht="13.5" customHeight="1" x14ac:dyDescent="0.25">
      <c r="A92" s="6" t="s">
        <v>310</v>
      </c>
      <c r="B92" s="7" t="s">
        <v>40</v>
      </c>
      <c r="C92" s="8" t="s">
        <v>311</v>
      </c>
      <c r="D92" s="8" t="s">
        <v>312</v>
      </c>
      <c r="E92" s="9"/>
      <c r="F92" s="10"/>
      <c r="G92" s="10" t="s">
        <v>42</v>
      </c>
      <c r="H92" s="10" t="s">
        <v>42</v>
      </c>
      <c r="I92" s="10" t="s">
        <v>42</v>
      </c>
      <c r="J92" s="10"/>
      <c r="K92" s="10"/>
      <c r="L92" s="10"/>
      <c r="M92" s="10"/>
      <c r="N92" s="10"/>
      <c r="O92" s="10"/>
      <c r="P92" s="10"/>
      <c r="Q92" s="10"/>
      <c r="R92" s="10"/>
      <c r="S92" s="10"/>
      <c r="T92" s="10"/>
      <c r="U92" s="10"/>
      <c r="V92" s="10"/>
      <c r="W92" s="10"/>
      <c r="X92" s="10"/>
      <c r="Y92" s="10"/>
      <c r="Z92" s="10"/>
      <c r="AA92" s="10"/>
      <c r="AB92" s="10"/>
      <c r="AC92" s="10"/>
      <c r="AD92" s="10"/>
      <c r="AE92" s="10"/>
      <c r="AF92" s="10" t="s">
        <v>42</v>
      </c>
      <c r="AG92" s="11" t="s">
        <v>313</v>
      </c>
      <c r="AH92" s="11" t="s">
        <v>48</v>
      </c>
      <c r="AI92" s="36"/>
      <c r="AJ92" s="13"/>
      <c r="AK92" s="38" t="str">
        <f>HYPERLINK("https://www.mtk-ctm.ch/de/tarife/rettung-und-sanitaetstransporte/","Link")</f>
        <v>Link</v>
      </c>
      <c r="AL92" s="15">
        <v>39539</v>
      </c>
      <c r="AM92" s="15">
        <v>2958465</v>
      </c>
      <c r="AN92" s="15">
        <v>39512</v>
      </c>
      <c r="AO92" s="23"/>
    </row>
    <row r="93" spans="1:41" ht="13.5" customHeight="1" x14ac:dyDescent="0.25">
      <c r="A93" s="6" t="s">
        <v>314</v>
      </c>
      <c r="B93" s="7" t="s">
        <v>40</v>
      </c>
      <c r="C93" s="8" t="s">
        <v>315</v>
      </c>
      <c r="D93" s="8" t="s">
        <v>315</v>
      </c>
      <c r="E93" s="9"/>
      <c r="F93" s="10" t="s">
        <v>42</v>
      </c>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t="s">
        <v>42</v>
      </c>
      <c r="AG93" s="11" t="s">
        <v>548</v>
      </c>
      <c r="AH93" s="11" t="s">
        <v>62</v>
      </c>
      <c r="AI93" s="36"/>
      <c r="AJ93" s="12" t="str">
        <f>HYPERLINK("https://www.sasis.ch/edi/referenzdaten-zu-tarifen/","Link")</f>
        <v>Link</v>
      </c>
      <c r="AK93" s="13"/>
      <c r="AL93" s="15">
        <v>43344</v>
      </c>
      <c r="AM93" s="15">
        <v>2958465</v>
      </c>
      <c r="AN93" s="22">
        <v>45782</v>
      </c>
      <c r="AO93" s="11" t="s">
        <v>561</v>
      </c>
    </row>
    <row r="94" spans="1:41" ht="13.5" customHeight="1" x14ac:dyDescent="0.25">
      <c r="A94" s="6" t="s">
        <v>316</v>
      </c>
      <c r="B94" s="7" t="s">
        <v>40</v>
      </c>
      <c r="C94" s="8" t="s">
        <v>317</v>
      </c>
      <c r="D94" s="8" t="s">
        <v>318</v>
      </c>
      <c r="E94" s="9"/>
      <c r="F94" s="10"/>
      <c r="G94" s="10"/>
      <c r="H94" s="10"/>
      <c r="I94" s="10"/>
      <c r="J94" s="10" t="s">
        <v>42</v>
      </c>
      <c r="K94" s="10"/>
      <c r="L94" s="10"/>
      <c r="M94" s="10"/>
      <c r="N94" s="10"/>
      <c r="O94" s="10"/>
      <c r="P94" s="10"/>
      <c r="Q94" s="10"/>
      <c r="R94" s="10"/>
      <c r="S94" s="10"/>
      <c r="T94" s="10"/>
      <c r="U94" s="10"/>
      <c r="V94" s="10"/>
      <c r="W94" s="10"/>
      <c r="X94" s="10"/>
      <c r="Y94" s="10"/>
      <c r="Z94" s="10"/>
      <c r="AA94" s="10"/>
      <c r="AB94" s="10"/>
      <c r="AC94" s="10"/>
      <c r="AD94" s="10"/>
      <c r="AE94" s="10"/>
      <c r="AF94" s="10" t="s">
        <v>42</v>
      </c>
      <c r="AG94" s="72" t="s">
        <v>556</v>
      </c>
      <c r="AH94" s="11" t="s">
        <v>62</v>
      </c>
      <c r="AI94" s="36"/>
      <c r="AJ94" s="12" t="str">
        <f>HYPERLINK("https://www.sasis.ch/edi/referenzdaten-zu-tarifen/","Link")</f>
        <v>Link</v>
      </c>
      <c r="AK94" s="13"/>
      <c r="AL94" s="15">
        <v>40179</v>
      </c>
      <c r="AM94" s="15">
        <v>2958465</v>
      </c>
      <c r="AN94" s="22">
        <v>45782</v>
      </c>
      <c r="AO94" s="11" t="s">
        <v>561</v>
      </c>
    </row>
    <row r="95" spans="1:41" ht="13.5" customHeight="1" x14ac:dyDescent="0.25">
      <c r="A95" s="6" t="s">
        <v>319</v>
      </c>
      <c r="B95" s="7" t="s">
        <v>40</v>
      </c>
      <c r="C95" s="8" t="s">
        <v>320</v>
      </c>
      <c r="D95" s="8" t="s">
        <v>320</v>
      </c>
      <c r="E95" s="11"/>
      <c r="F95" s="10"/>
      <c r="G95" s="10"/>
      <c r="H95" s="10"/>
      <c r="I95" s="10"/>
      <c r="J95" s="10" t="s">
        <v>42</v>
      </c>
      <c r="K95" s="10"/>
      <c r="L95" s="10"/>
      <c r="M95" s="10"/>
      <c r="N95" s="10"/>
      <c r="O95" s="10"/>
      <c r="P95" s="10"/>
      <c r="Q95" s="10"/>
      <c r="R95" s="10"/>
      <c r="S95" s="10"/>
      <c r="T95" s="10"/>
      <c r="U95" s="10"/>
      <c r="V95" s="10"/>
      <c r="W95" s="10"/>
      <c r="X95" s="10"/>
      <c r="Y95" s="10"/>
      <c r="Z95" s="10"/>
      <c r="AA95" s="10"/>
      <c r="AB95" s="10"/>
      <c r="AC95" s="10"/>
      <c r="AD95" s="10"/>
      <c r="AE95" s="10"/>
      <c r="AF95" s="10" t="s">
        <v>42</v>
      </c>
      <c r="AG95" s="72" t="s">
        <v>321</v>
      </c>
      <c r="AH95" s="72" t="s">
        <v>321</v>
      </c>
      <c r="AI95" s="36"/>
      <c r="AJ95" s="12" t="str">
        <f>HYPERLINK("https://www.sasis.ch/edi/referenzdaten-zu-tarifen/","Link")</f>
        <v>Link</v>
      </c>
      <c r="AK95" s="13"/>
      <c r="AL95" s="15">
        <v>43466</v>
      </c>
      <c r="AM95" s="15">
        <v>2958465</v>
      </c>
      <c r="AN95" s="15">
        <v>43466</v>
      </c>
      <c r="AO95" s="92"/>
    </row>
    <row r="96" spans="1:41" ht="13.5" customHeight="1" x14ac:dyDescent="0.25">
      <c r="A96" s="19" t="s">
        <v>340</v>
      </c>
      <c r="B96" s="7" t="s">
        <v>40</v>
      </c>
      <c r="C96" s="20" t="s">
        <v>341</v>
      </c>
      <c r="D96" s="20" t="s">
        <v>342</v>
      </c>
      <c r="E96" s="17"/>
      <c r="F96" s="10"/>
      <c r="G96" s="10"/>
      <c r="H96" s="10" t="s">
        <v>42</v>
      </c>
      <c r="I96" s="10"/>
      <c r="J96" s="10"/>
      <c r="K96" s="21"/>
      <c r="L96" s="21"/>
      <c r="M96" s="21"/>
      <c r="N96" s="21"/>
      <c r="O96" s="21"/>
      <c r="P96" s="21"/>
      <c r="Q96" s="21"/>
      <c r="R96" s="21"/>
      <c r="S96" s="21"/>
      <c r="T96" s="21"/>
      <c r="U96" s="21"/>
      <c r="V96" s="21"/>
      <c r="W96" s="21"/>
      <c r="X96" s="21"/>
      <c r="Y96" s="21"/>
      <c r="Z96" s="21"/>
      <c r="AA96" s="21"/>
      <c r="AB96" s="21"/>
      <c r="AC96" s="21"/>
      <c r="AD96" s="21"/>
      <c r="AE96" s="21"/>
      <c r="AF96" s="21"/>
      <c r="AG96" s="18" t="s">
        <v>98</v>
      </c>
      <c r="AH96" s="18" t="s">
        <v>98</v>
      </c>
      <c r="AI96" s="36"/>
      <c r="AJ96" s="31"/>
      <c r="AK96" s="12" t="str">
        <f>HYPERLINK("https://www.ahv-iv.ch/de/Extranet/AI","Link")</f>
        <v>Link</v>
      </c>
      <c r="AL96" s="22">
        <v>41821</v>
      </c>
      <c r="AM96" s="22">
        <v>2958465</v>
      </c>
      <c r="AN96" s="22">
        <v>42117</v>
      </c>
      <c r="AO96" s="16"/>
    </row>
    <row r="97" spans="1:41" ht="13.5" customHeight="1" x14ac:dyDescent="0.25">
      <c r="A97" s="19" t="s">
        <v>343</v>
      </c>
      <c r="B97" s="7" t="s">
        <v>40</v>
      </c>
      <c r="C97" s="20" t="s">
        <v>344</v>
      </c>
      <c r="D97" s="8" t="s">
        <v>345</v>
      </c>
      <c r="E97" s="10"/>
      <c r="F97" s="10"/>
      <c r="G97" s="10"/>
      <c r="H97" s="10" t="s">
        <v>42</v>
      </c>
      <c r="I97" s="21"/>
      <c r="J97" s="21"/>
      <c r="K97" s="21"/>
      <c r="L97" s="21"/>
      <c r="M97" s="21"/>
      <c r="N97" s="21"/>
      <c r="O97" s="21"/>
      <c r="P97" s="21"/>
      <c r="Q97" s="21"/>
      <c r="R97" s="21"/>
      <c r="S97" s="21"/>
      <c r="T97" s="21"/>
      <c r="U97" s="21"/>
      <c r="V97" s="21"/>
      <c r="W97" s="21"/>
      <c r="X97" s="21"/>
      <c r="Y97" s="18"/>
      <c r="Z97" s="18"/>
      <c r="AA97" s="36"/>
      <c r="AB97" s="39"/>
      <c r="AC97" s="41"/>
      <c r="AD97" s="15"/>
      <c r="AE97" s="22"/>
      <c r="AF97" s="84" t="s">
        <v>42</v>
      </c>
      <c r="AG97" s="18" t="s">
        <v>98</v>
      </c>
      <c r="AH97" s="18" t="s">
        <v>98</v>
      </c>
      <c r="AI97" s="17"/>
      <c r="AJ97" s="17"/>
      <c r="AK97" s="12" t="str">
        <f>HYPERLINK("https://www.ahv-iv.ch/de/Extranet/AI","Link")</f>
        <v>Link</v>
      </c>
      <c r="AL97" s="85">
        <v>40179</v>
      </c>
      <c r="AM97" s="85">
        <v>2958465</v>
      </c>
      <c r="AN97" s="85">
        <v>44021</v>
      </c>
      <c r="AO97" s="17"/>
    </row>
    <row r="98" spans="1:41" ht="13.5" customHeight="1" x14ac:dyDescent="0.25">
      <c r="A98" s="19" t="s">
        <v>346</v>
      </c>
      <c r="B98" s="7" t="s">
        <v>40</v>
      </c>
      <c r="C98" s="20" t="s">
        <v>538</v>
      </c>
      <c r="D98" s="8" t="s">
        <v>539</v>
      </c>
      <c r="E98" s="10"/>
      <c r="F98" s="10"/>
      <c r="G98" s="10"/>
      <c r="H98" s="10" t="s">
        <v>42</v>
      </c>
      <c r="I98" s="21"/>
      <c r="J98" s="21"/>
      <c r="K98" s="21"/>
      <c r="L98" s="21"/>
      <c r="M98" s="21"/>
      <c r="N98" s="21"/>
      <c r="O98" s="21"/>
      <c r="P98" s="21"/>
      <c r="Q98" s="21"/>
      <c r="R98" s="21"/>
      <c r="S98" s="21"/>
      <c r="T98" s="21"/>
      <c r="U98" s="21"/>
      <c r="V98" s="21"/>
      <c r="W98" s="21"/>
      <c r="X98" s="21"/>
      <c r="Y98" s="18"/>
      <c r="Z98" s="18"/>
      <c r="AA98" s="36"/>
      <c r="AB98" s="39"/>
      <c r="AC98" s="41"/>
      <c r="AD98" s="15"/>
      <c r="AE98" s="22"/>
      <c r="AF98" s="84" t="s">
        <v>42</v>
      </c>
      <c r="AG98" s="18" t="s">
        <v>98</v>
      </c>
      <c r="AH98" s="18" t="s">
        <v>98</v>
      </c>
      <c r="AI98" s="17"/>
      <c r="AJ98" s="17"/>
      <c r="AK98" s="12" t="str">
        <f>HYPERLINK("https://www.ahv-iv.ch/de/Extranet/AI","Link")</f>
        <v>Link</v>
      </c>
      <c r="AL98" s="85">
        <v>44013</v>
      </c>
      <c r="AM98" s="85">
        <v>2958465</v>
      </c>
      <c r="AN98" s="85">
        <v>44021</v>
      </c>
      <c r="AO98" s="17"/>
    </row>
    <row r="99" spans="1:41" ht="13.5" customHeight="1" x14ac:dyDescent="0.25">
      <c r="A99" s="19">
        <v>909</v>
      </c>
      <c r="B99" s="7" t="s">
        <v>40</v>
      </c>
      <c r="C99" s="20" t="s">
        <v>347</v>
      </c>
      <c r="D99" s="20" t="s">
        <v>348</v>
      </c>
      <c r="E99" s="17"/>
      <c r="F99" s="10"/>
      <c r="G99" s="10"/>
      <c r="H99" s="10" t="s">
        <v>42</v>
      </c>
      <c r="I99" s="10"/>
      <c r="J99" s="10"/>
      <c r="K99" s="21" t="s">
        <v>42</v>
      </c>
      <c r="L99" s="21"/>
      <c r="M99" s="21"/>
      <c r="N99" s="21"/>
      <c r="O99" s="21"/>
      <c r="P99" s="21"/>
      <c r="Q99" s="21"/>
      <c r="R99" s="21"/>
      <c r="S99" s="21"/>
      <c r="T99" s="21"/>
      <c r="U99" s="21"/>
      <c r="V99" s="21"/>
      <c r="W99" s="21"/>
      <c r="X99" s="21"/>
      <c r="Y99" s="21"/>
      <c r="Z99" s="21"/>
      <c r="AA99" s="21" t="s">
        <v>42</v>
      </c>
      <c r="AB99" s="21"/>
      <c r="AC99" s="21"/>
      <c r="AD99" s="21"/>
      <c r="AE99" s="21"/>
      <c r="AF99" s="21" t="s">
        <v>42</v>
      </c>
      <c r="AG99" s="18" t="s">
        <v>98</v>
      </c>
      <c r="AH99" s="18" t="s">
        <v>98</v>
      </c>
      <c r="AI99" s="36"/>
      <c r="AJ99" s="31"/>
      <c r="AK99" s="12" t="str">
        <f>HYPERLINK("https://www.ahv-iv.ch/de/Extranet/AI","Link")</f>
        <v>Link</v>
      </c>
      <c r="AL99" s="22">
        <v>41275</v>
      </c>
      <c r="AM99" s="22">
        <v>2958465</v>
      </c>
      <c r="AN99" s="22">
        <v>41365</v>
      </c>
      <c r="AO99" s="16"/>
    </row>
    <row r="100" spans="1:41" ht="13.5" customHeight="1" x14ac:dyDescent="0.25">
      <c r="A100" s="19" t="s">
        <v>349</v>
      </c>
      <c r="B100" s="7" t="s">
        <v>40</v>
      </c>
      <c r="C100" s="20" t="s">
        <v>350</v>
      </c>
      <c r="D100" s="20" t="s">
        <v>351</v>
      </c>
      <c r="E100" s="17"/>
      <c r="F100" s="10"/>
      <c r="G100" s="10" t="s">
        <v>42</v>
      </c>
      <c r="H100" s="10" t="s">
        <v>42</v>
      </c>
      <c r="I100" s="10" t="s">
        <v>42</v>
      </c>
      <c r="J100" s="10"/>
      <c r="K100" s="10" t="s">
        <v>42</v>
      </c>
      <c r="L100" s="12"/>
      <c r="M100" s="12"/>
      <c r="N100" s="12"/>
      <c r="O100" s="12"/>
      <c r="P100" s="12"/>
      <c r="Q100" s="12"/>
      <c r="R100" s="12"/>
      <c r="S100" s="12"/>
      <c r="T100" s="12"/>
      <c r="U100" s="12"/>
      <c r="V100" s="12"/>
      <c r="W100" s="21"/>
      <c r="X100" s="21"/>
      <c r="Y100" s="21"/>
      <c r="Z100" s="21"/>
      <c r="AA100" s="21"/>
      <c r="AB100" s="21"/>
      <c r="AC100" s="12"/>
      <c r="AD100" s="12"/>
      <c r="AE100" s="12"/>
      <c r="AF100" s="21"/>
      <c r="AG100" s="18"/>
      <c r="AH100" s="18"/>
      <c r="AI100" s="36"/>
      <c r="AJ100" s="31"/>
      <c r="AK100" s="13"/>
      <c r="AL100" s="22">
        <v>37257</v>
      </c>
      <c r="AM100" s="22">
        <v>2958465</v>
      </c>
      <c r="AN100" s="22">
        <v>38820</v>
      </c>
      <c r="AO100" s="16"/>
    </row>
    <row r="101" spans="1:41" ht="13.5" customHeight="1" x14ac:dyDescent="0.25">
      <c r="A101" s="19" t="s">
        <v>352</v>
      </c>
      <c r="B101" s="7" t="s">
        <v>40</v>
      </c>
      <c r="C101" s="20" t="s">
        <v>497</v>
      </c>
      <c r="D101" s="20" t="s">
        <v>353</v>
      </c>
      <c r="E101" s="17"/>
      <c r="F101" s="10"/>
      <c r="G101" s="10"/>
      <c r="H101" s="10" t="s">
        <v>42</v>
      </c>
      <c r="I101" s="10"/>
      <c r="J101" s="10"/>
      <c r="K101" s="21"/>
      <c r="L101" s="21"/>
      <c r="M101" s="21" t="s">
        <v>42</v>
      </c>
      <c r="N101" s="21"/>
      <c r="O101" s="21"/>
      <c r="P101" s="21"/>
      <c r="Q101" s="21"/>
      <c r="R101" s="21"/>
      <c r="S101" s="21"/>
      <c r="T101" s="21"/>
      <c r="U101" s="21" t="s">
        <v>42</v>
      </c>
      <c r="V101" s="21"/>
      <c r="W101" s="21"/>
      <c r="X101" s="21"/>
      <c r="Y101" s="21"/>
      <c r="Z101" s="21"/>
      <c r="AA101" s="21"/>
      <c r="AB101" s="21"/>
      <c r="AC101" s="21"/>
      <c r="AD101" s="21"/>
      <c r="AE101" s="12"/>
      <c r="AF101" s="21" t="s">
        <v>42</v>
      </c>
      <c r="AG101" s="18" t="s">
        <v>98</v>
      </c>
      <c r="AH101" s="18" t="s">
        <v>98</v>
      </c>
      <c r="AI101" s="36"/>
      <c r="AJ101" s="31"/>
      <c r="AK101" s="12" t="str">
        <f>HYPERLINK("https://www.ahv-iv.ch/de/Extranet/AI","Link")</f>
        <v>Link</v>
      </c>
      <c r="AL101" s="22">
        <v>43040</v>
      </c>
      <c r="AM101" s="22">
        <v>2958465</v>
      </c>
      <c r="AN101" s="22">
        <v>43054</v>
      </c>
      <c r="AO101" s="16"/>
    </row>
    <row r="102" spans="1:41" ht="13.5" customHeight="1" x14ac:dyDescent="0.25">
      <c r="A102" s="19" t="s">
        <v>354</v>
      </c>
      <c r="B102" s="7" t="s">
        <v>40</v>
      </c>
      <c r="C102" s="20" t="s">
        <v>355</v>
      </c>
      <c r="D102" s="20" t="s">
        <v>356</v>
      </c>
      <c r="E102" s="17"/>
      <c r="F102" s="10"/>
      <c r="G102" s="10"/>
      <c r="H102" s="10" t="s">
        <v>42</v>
      </c>
      <c r="I102" s="10"/>
      <c r="J102" s="10"/>
      <c r="K102" s="21"/>
      <c r="L102" s="21"/>
      <c r="M102" s="21"/>
      <c r="N102" s="21"/>
      <c r="O102" s="21"/>
      <c r="P102" s="21"/>
      <c r="Q102" s="21"/>
      <c r="R102" s="21"/>
      <c r="S102" s="21"/>
      <c r="T102" s="21"/>
      <c r="U102" s="21"/>
      <c r="V102" s="21"/>
      <c r="W102" s="21"/>
      <c r="X102" s="21"/>
      <c r="Y102" s="21"/>
      <c r="Z102" s="21"/>
      <c r="AA102" s="21"/>
      <c r="AB102" s="21"/>
      <c r="AC102" s="21"/>
      <c r="AD102" s="21"/>
      <c r="AE102" s="12"/>
      <c r="AF102" s="21" t="s">
        <v>42</v>
      </c>
      <c r="AG102" s="18" t="s">
        <v>98</v>
      </c>
      <c r="AH102" s="18" t="s">
        <v>98</v>
      </c>
      <c r="AI102" s="36"/>
      <c r="AJ102" s="31"/>
      <c r="AK102" s="12" t="str">
        <f>HYPERLINK("https://www.ahv-iv.ch/de/Extranet/AI","Link")</f>
        <v>Link</v>
      </c>
      <c r="AL102" s="22">
        <v>41275</v>
      </c>
      <c r="AM102" s="22">
        <v>2958465</v>
      </c>
      <c r="AN102" s="22">
        <v>43970</v>
      </c>
      <c r="AO102" s="16"/>
    </row>
    <row r="103" spans="1:41" ht="13.5" customHeight="1" x14ac:dyDescent="0.25">
      <c r="A103" s="95" t="s">
        <v>357</v>
      </c>
      <c r="B103" s="96" t="s">
        <v>40</v>
      </c>
      <c r="C103" s="96" t="s">
        <v>559</v>
      </c>
      <c r="D103" s="96" t="s">
        <v>571</v>
      </c>
      <c r="E103" s="97"/>
      <c r="F103" s="98"/>
      <c r="G103" s="98"/>
      <c r="H103" s="95" t="s">
        <v>42</v>
      </c>
      <c r="I103" s="98"/>
      <c r="J103" s="98"/>
      <c r="K103" s="99"/>
      <c r="L103" s="99"/>
      <c r="M103" s="99"/>
      <c r="N103" s="99"/>
      <c r="O103" s="99"/>
      <c r="P103" s="99"/>
      <c r="Q103" s="99"/>
      <c r="R103" s="99"/>
      <c r="S103" s="99"/>
      <c r="T103" s="99"/>
      <c r="U103" s="99"/>
      <c r="V103" s="99"/>
      <c r="W103" s="99"/>
      <c r="X103" s="99"/>
      <c r="Y103" s="99"/>
      <c r="Z103" s="99"/>
      <c r="AA103" s="99"/>
      <c r="AB103" s="99"/>
      <c r="AC103" s="99"/>
      <c r="AD103" s="99"/>
      <c r="AE103" s="100"/>
      <c r="AF103" s="95" t="s">
        <v>42</v>
      </c>
      <c r="AG103" s="101" t="s">
        <v>98</v>
      </c>
      <c r="AH103" s="101" t="s">
        <v>98</v>
      </c>
      <c r="AI103" s="95"/>
      <c r="AJ103" s="100"/>
      <c r="AK103" s="12" t="str">
        <f>HYPERLINK("https://www.ahv-iv.ch/de/Extranet/AI","Link")</f>
        <v>Link</v>
      </c>
      <c r="AL103" s="102">
        <v>45809</v>
      </c>
      <c r="AM103" s="103">
        <v>2958465</v>
      </c>
      <c r="AN103" s="103">
        <v>45782</v>
      </c>
      <c r="AO103" s="16" t="s">
        <v>562</v>
      </c>
    </row>
    <row r="104" spans="1:41" ht="13.5" customHeight="1" x14ac:dyDescent="0.25">
      <c r="A104" s="19" t="s">
        <v>360</v>
      </c>
      <c r="B104" s="7" t="s">
        <v>40</v>
      </c>
      <c r="C104" s="20" t="s">
        <v>361</v>
      </c>
      <c r="D104" s="20" t="s">
        <v>362</v>
      </c>
      <c r="E104" s="17"/>
      <c r="F104" s="10"/>
      <c r="G104" s="10"/>
      <c r="H104" s="10" t="s">
        <v>42</v>
      </c>
      <c r="I104" s="10"/>
      <c r="J104" s="10"/>
      <c r="K104" s="21"/>
      <c r="L104" s="21"/>
      <c r="M104" s="21"/>
      <c r="N104" s="21"/>
      <c r="O104" s="21"/>
      <c r="P104" s="21"/>
      <c r="Q104" s="21"/>
      <c r="R104" s="21"/>
      <c r="S104" s="21"/>
      <c r="T104" s="21"/>
      <c r="U104" s="21"/>
      <c r="V104" s="21"/>
      <c r="W104" s="86"/>
      <c r="X104" s="86"/>
      <c r="Y104" s="86"/>
      <c r="Z104" s="86"/>
      <c r="AA104" s="86"/>
      <c r="AB104" s="86"/>
      <c r="AC104" s="21"/>
      <c r="AD104" s="21"/>
      <c r="AE104" s="12"/>
      <c r="AF104" s="21" t="s">
        <v>42</v>
      </c>
      <c r="AG104" s="18" t="s">
        <v>98</v>
      </c>
      <c r="AH104" s="18" t="s">
        <v>98</v>
      </c>
      <c r="AI104" s="36"/>
      <c r="AJ104" s="39"/>
      <c r="AK104" s="12" t="str">
        <f>HYPERLINK("https://www.ahv-iv.ch/de/Extranet/AI","Link")</f>
        <v>Link</v>
      </c>
      <c r="AL104" s="15">
        <v>37987</v>
      </c>
      <c r="AM104" s="22">
        <v>2958465</v>
      </c>
      <c r="AN104" s="85">
        <v>44021</v>
      </c>
      <c r="AO104" s="42"/>
    </row>
    <row r="105" spans="1:41" ht="13.5" customHeight="1" x14ac:dyDescent="0.25">
      <c r="A105" s="19" t="s">
        <v>363</v>
      </c>
      <c r="B105" s="7" t="s">
        <v>40</v>
      </c>
      <c r="C105" s="20" t="s">
        <v>364</v>
      </c>
      <c r="D105" s="20" t="s">
        <v>365</v>
      </c>
      <c r="E105" s="17"/>
      <c r="F105" s="10"/>
      <c r="G105" s="10"/>
      <c r="H105" s="10" t="s">
        <v>42</v>
      </c>
      <c r="I105" s="10"/>
      <c r="J105" s="10"/>
      <c r="K105" s="21"/>
      <c r="L105" s="21"/>
      <c r="M105" s="21"/>
      <c r="N105" s="21"/>
      <c r="O105" s="21"/>
      <c r="P105" s="21"/>
      <c r="Q105" s="21"/>
      <c r="R105" s="21"/>
      <c r="S105" s="21"/>
      <c r="T105" s="21"/>
      <c r="U105" s="21"/>
      <c r="V105" s="21"/>
      <c r="W105" s="21"/>
      <c r="X105" s="21"/>
      <c r="Y105" s="21"/>
      <c r="Z105" s="21"/>
      <c r="AA105" s="21"/>
      <c r="AB105" s="21"/>
      <c r="AC105" s="21"/>
      <c r="AD105" s="21"/>
      <c r="AE105" s="12"/>
      <c r="AF105" s="21" t="s">
        <v>42</v>
      </c>
      <c r="AG105" s="18" t="s">
        <v>98</v>
      </c>
      <c r="AH105" s="18" t="s">
        <v>98</v>
      </c>
      <c r="AI105" s="36"/>
      <c r="AJ105" s="31"/>
      <c r="AK105" s="12" t="str">
        <f>HYPERLINK("https://www.ahv-iv.ch/de/Extranet/AI","Link")</f>
        <v>Link</v>
      </c>
      <c r="AL105" s="15">
        <v>43647</v>
      </c>
      <c r="AM105" s="22">
        <v>2958465</v>
      </c>
      <c r="AN105" s="22">
        <v>43556</v>
      </c>
      <c r="AO105" s="16"/>
    </row>
    <row r="106" spans="1:41" ht="13.5" customHeight="1" x14ac:dyDescent="0.25">
      <c r="A106" s="19" t="s">
        <v>366</v>
      </c>
      <c r="B106" s="7" t="s">
        <v>40</v>
      </c>
      <c r="C106" s="20" t="s">
        <v>367</v>
      </c>
      <c r="D106" s="20" t="s">
        <v>368</v>
      </c>
      <c r="E106" s="17"/>
      <c r="F106" s="10"/>
      <c r="G106" s="10"/>
      <c r="H106" s="10"/>
      <c r="I106" s="10"/>
      <c r="J106" s="10" t="s">
        <v>42</v>
      </c>
      <c r="K106" s="10" t="s">
        <v>42</v>
      </c>
      <c r="L106" s="21"/>
      <c r="M106" s="21"/>
      <c r="N106" s="21"/>
      <c r="O106" s="21"/>
      <c r="P106" s="21"/>
      <c r="Q106" s="21"/>
      <c r="R106" s="21"/>
      <c r="S106" s="21"/>
      <c r="T106" s="21"/>
      <c r="U106" s="21"/>
      <c r="V106" s="21"/>
      <c r="W106" s="21"/>
      <c r="X106" s="21"/>
      <c r="Y106" s="21"/>
      <c r="Z106" s="21"/>
      <c r="AA106" s="21"/>
      <c r="AB106" s="21"/>
      <c r="AC106" s="21"/>
      <c r="AD106" s="21"/>
      <c r="AE106" s="21"/>
      <c r="AF106" s="21"/>
      <c r="AG106" s="11" t="s">
        <v>557</v>
      </c>
      <c r="AH106" s="11" t="s">
        <v>62</v>
      </c>
      <c r="AI106" s="36"/>
      <c r="AJ106" s="12" t="str">
        <f>HYPERLINK("https://www.sasis.ch/edi/referenzdaten-zu-tarifen/","Link")</f>
        <v>Link</v>
      </c>
      <c r="AK106" s="13"/>
      <c r="AL106" s="22">
        <v>37257</v>
      </c>
      <c r="AM106" s="22">
        <v>2958465</v>
      </c>
      <c r="AN106" s="22">
        <v>45782</v>
      </c>
      <c r="AO106" s="11" t="s">
        <v>561</v>
      </c>
    </row>
    <row r="107" spans="1:41" ht="13.5" customHeight="1" x14ac:dyDescent="0.25">
      <c r="A107" s="19" t="s">
        <v>369</v>
      </c>
      <c r="B107" s="7" t="s">
        <v>40</v>
      </c>
      <c r="C107" s="20" t="s">
        <v>370</v>
      </c>
      <c r="D107" s="20" t="s">
        <v>371</v>
      </c>
      <c r="E107" s="17"/>
      <c r="F107" s="10" t="s">
        <v>42</v>
      </c>
      <c r="G107" s="10" t="s">
        <v>78</v>
      </c>
      <c r="H107" s="10" t="s">
        <v>78</v>
      </c>
      <c r="I107" s="10" t="s">
        <v>78</v>
      </c>
      <c r="J107" s="10"/>
      <c r="K107" s="10" t="s">
        <v>42</v>
      </c>
      <c r="L107" s="21"/>
      <c r="M107" s="21"/>
      <c r="N107" s="21"/>
      <c r="O107" s="21"/>
      <c r="P107" s="21"/>
      <c r="Q107" s="21"/>
      <c r="R107" s="21"/>
      <c r="S107" s="21"/>
      <c r="T107" s="21"/>
      <c r="U107" s="21"/>
      <c r="V107" s="21"/>
      <c r="W107" s="21"/>
      <c r="X107" s="21"/>
      <c r="Y107" s="21"/>
      <c r="Z107" s="21"/>
      <c r="AA107" s="21"/>
      <c r="AB107" s="21"/>
      <c r="AC107" s="21"/>
      <c r="AD107" s="21"/>
      <c r="AE107" s="12"/>
      <c r="AF107" s="21"/>
      <c r="AG107" s="11" t="s">
        <v>62</v>
      </c>
      <c r="AH107" s="11" t="s">
        <v>62</v>
      </c>
      <c r="AI107" s="12" t="str">
        <f>HYPERLINK("https://www.forum-datenaustausch.ch/de/referenzdaten/","Link")</f>
        <v>Link</v>
      </c>
      <c r="AK107" s="13"/>
      <c r="AL107" s="22">
        <v>37257</v>
      </c>
      <c r="AM107" s="22">
        <v>2958465</v>
      </c>
      <c r="AN107" s="15">
        <v>44125</v>
      </c>
      <c r="AO107" s="16"/>
    </row>
    <row r="108" spans="1:41" ht="13.5" customHeight="1" x14ac:dyDescent="0.25">
      <c r="A108" s="19" t="s">
        <v>583</v>
      </c>
      <c r="B108" s="7" t="s">
        <v>40</v>
      </c>
      <c r="C108" s="20" t="s">
        <v>399</v>
      </c>
      <c r="D108" s="20" t="s">
        <v>400</v>
      </c>
      <c r="E108" s="17"/>
      <c r="F108" s="10" t="s">
        <v>42</v>
      </c>
      <c r="G108" s="10"/>
      <c r="H108" s="10"/>
      <c r="I108" s="10"/>
      <c r="J108" s="21"/>
      <c r="K108" s="21"/>
      <c r="L108" s="21"/>
      <c r="M108" s="21"/>
      <c r="N108" s="21"/>
      <c r="O108" s="21"/>
      <c r="P108" s="21"/>
      <c r="Q108" s="21"/>
      <c r="R108" s="21"/>
      <c r="S108" s="21"/>
      <c r="T108" s="21"/>
      <c r="U108" s="21"/>
      <c r="V108" s="21" t="s">
        <v>42</v>
      </c>
      <c r="W108" s="21"/>
      <c r="X108" s="21"/>
      <c r="Y108" s="21"/>
      <c r="Z108" s="21"/>
      <c r="AA108" s="21"/>
      <c r="AB108" s="21"/>
      <c r="AC108" s="21"/>
      <c r="AD108" s="21"/>
      <c r="AE108" s="21"/>
      <c r="AF108" s="21" t="s">
        <v>42</v>
      </c>
      <c r="AG108" s="108" t="s">
        <v>579</v>
      </c>
      <c r="AH108" s="108" t="s">
        <v>62</v>
      </c>
      <c r="AI108" s="13"/>
      <c r="AJ108" s="109" t="str">
        <f t="shared" ref="AJ108:AJ113" si="1">HYPERLINK("https://www.forum-datenaustausch.ch/de/referenzdaten/","Link")</f>
        <v>Link</v>
      </c>
      <c r="AK108" s="13"/>
      <c r="AL108" s="22">
        <v>40544</v>
      </c>
      <c r="AM108" s="22">
        <v>2958465</v>
      </c>
      <c r="AN108" s="105">
        <v>45988</v>
      </c>
      <c r="AO108" s="108" t="s">
        <v>580</v>
      </c>
    </row>
    <row r="109" spans="1:41" ht="13.5" customHeight="1" x14ac:dyDescent="0.25">
      <c r="A109" s="19">
        <v>963</v>
      </c>
      <c r="B109" s="7" t="s">
        <v>40</v>
      </c>
      <c r="C109" s="20" t="s">
        <v>401</v>
      </c>
      <c r="D109" s="20" t="s">
        <v>402</v>
      </c>
      <c r="E109" s="17"/>
      <c r="F109" s="10" t="s">
        <v>42</v>
      </c>
      <c r="G109" s="10"/>
      <c r="H109" s="10"/>
      <c r="I109" s="10"/>
      <c r="J109" s="21"/>
      <c r="K109" s="21"/>
      <c r="L109" s="21"/>
      <c r="M109" s="21"/>
      <c r="N109" s="21"/>
      <c r="O109" s="21"/>
      <c r="P109" s="21"/>
      <c r="Q109" s="21"/>
      <c r="R109" s="21"/>
      <c r="S109" s="21"/>
      <c r="T109" s="21"/>
      <c r="U109" s="21"/>
      <c r="V109" s="21" t="s">
        <v>42</v>
      </c>
      <c r="W109" s="21"/>
      <c r="X109" s="21"/>
      <c r="Y109" s="21"/>
      <c r="Z109" s="21"/>
      <c r="AA109" s="21"/>
      <c r="AB109" s="21"/>
      <c r="AC109" s="21"/>
      <c r="AD109" s="21"/>
      <c r="AE109" s="21"/>
      <c r="AF109" s="21" t="s">
        <v>42</v>
      </c>
      <c r="AG109" s="108" t="s">
        <v>579</v>
      </c>
      <c r="AH109" s="108" t="s">
        <v>62</v>
      </c>
      <c r="AI109" s="13"/>
      <c r="AJ109" s="109" t="str">
        <f t="shared" si="1"/>
        <v>Link</v>
      </c>
      <c r="AK109" s="13"/>
      <c r="AL109" s="22">
        <v>40544</v>
      </c>
      <c r="AM109" s="22">
        <v>2958465</v>
      </c>
      <c r="AN109" s="105">
        <v>45988</v>
      </c>
      <c r="AO109" s="108" t="s">
        <v>580</v>
      </c>
    </row>
    <row r="110" spans="1:41" ht="13.5" customHeight="1" x14ac:dyDescent="0.25">
      <c r="A110" s="19">
        <v>964</v>
      </c>
      <c r="B110" s="7" t="s">
        <v>40</v>
      </c>
      <c r="C110" s="20" t="s">
        <v>403</v>
      </c>
      <c r="D110" s="20" t="s">
        <v>404</v>
      </c>
      <c r="E110" s="17"/>
      <c r="F110" s="10" t="s">
        <v>42</v>
      </c>
      <c r="G110" s="10"/>
      <c r="H110" s="10"/>
      <c r="I110" s="10"/>
      <c r="J110" s="21"/>
      <c r="K110" s="21"/>
      <c r="L110" s="21"/>
      <c r="M110" s="21"/>
      <c r="N110" s="21"/>
      <c r="O110" s="21"/>
      <c r="P110" s="21"/>
      <c r="Q110" s="21" t="s">
        <v>42</v>
      </c>
      <c r="R110" s="21"/>
      <c r="S110" s="21"/>
      <c r="T110" s="21"/>
      <c r="U110" s="21"/>
      <c r="V110" s="21"/>
      <c r="W110" s="21"/>
      <c r="X110" s="21"/>
      <c r="Y110" s="21"/>
      <c r="Z110" s="21"/>
      <c r="AA110" s="21"/>
      <c r="AB110" s="21"/>
      <c r="AC110" s="21"/>
      <c r="AD110" s="21"/>
      <c r="AE110" s="21"/>
      <c r="AF110" s="21" t="s">
        <v>42</v>
      </c>
      <c r="AG110" s="108" t="s">
        <v>578</v>
      </c>
      <c r="AH110" s="108" t="s">
        <v>62</v>
      </c>
      <c r="AI110" s="13"/>
      <c r="AJ110" s="109" t="str">
        <f t="shared" si="1"/>
        <v>Link</v>
      </c>
      <c r="AK110" s="13"/>
      <c r="AL110" s="22">
        <v>40544</v>
      </c>
      <c r="AM110" s="22">
        <v>2958465</v>
      </c>
      <c r="AN110" s="105">
        <v>45988</v>
      </c>
      <c r="AO110" s="108" t="s">
        <v>580</v>
      </c>
    </row>
    <row r="111" spans="1:41" ht="13.5" customHeight="1" x14ac:dyDescent="0.25">
      <c r="A111" s="19">
        <v>965</v>
      </c>
      <c r="B111" s="7" t="s">
        <v>40</v>
      </c>
      <c r="C111" s="20" t="s">
        <v>405</v>
      </c>
      <c r="D111" s="20" t="s">
        <v>406</v>
      </c>
      <c r="E111" s="17"/>
      <c r="F111" s="10" t="s">
        <v>42</v>
      </c>
      <c r="G111" s="10"/>
      <c r="H111" s="10"/>
      <c r="I111" s="10"/>
      <c r="J111" s="21"/>
      <c r="K111" s="21"/>
      <c r="L111" s="21"/>
      <c r="M111" s="21"/>
      <c r="N111" s="21"/>
      <c r="O111" s="21"/>
      <c r="P111" s="21"/>
      <c r="Q111" s="21"/>
      <c r="R111" s="21"/>
      <c r="S111" s="21"/>
      <c r="T111" s="21"/>
      <c r="U111" s="21"/>
      <c r="V111" s="21" t="s">
        <v>42</v>
      </c>
      <c r="W111" s="21"/>
      <c r="X111" s="21"/>
      <c r="Y111" s="21"/>
      <c r="Z111" s="21"/>
      <c r="AA111" s="21"/>
      <c r="AB111" s="21"/>
      <c r="AC111" s="21"/>
      <c r="AD111" s="21"/>
      <c r="AE111" s="21"/>
      <c r="AF111" s="21" t="s">
        <v>42</v>
      </c>
      <c r="AG111" s="108" t="s">
        <v>579</v>
      </c>
      <c r="AH111" s="108" t="s">
        <v>62</v>
      </c>
      <c r="AI111" s="13"/>
      <c r="AJ111" s="109" t="str">
        <f t="shared" si="1"/>
        <v>Link</v>
      </c>
      <c r="AK111" s="13"/>
      <c r="AL111" s="22">
        <v>40544</v>
      </c>
      <c r="AM111" s="22">
        <v>2958465</v>
      </c>
      <c r="AN111" s="105">
        <v>45988</v>
      </c>
      <c r="AO111" s="108" t="s">
        <v>580</v>
      </c>
    </row>
    <row r="112" spans="1:41" ht="13.5" customHeight="1" x14ac:dyDescent="0.25">
      <c r="A112" s="19">
        <v>966</v>
      </c>
      <c r="B112" s="7" t="s">
        <v>40</v>
      </c>
      <c r="C112" s="20" t="s">
        <v>407</v>
      </c>
      <c r="D112" s="20" t="s">
        <v>408</v>
      </c>
      <c r="E112" s="17"/>
      <c r="F112" s="10" t="s">
        <v>42</v>
      </c>
      <c r="G112" s="10"/>
      <c r="H112" s="10"/>
      <c r="I112" s="10"/>
      <c r="J112" s="21"/>
      <c r="K112" s="21"/>
      <c r="L112" s="21"/>
      <c r="M112" s="21"/>
      <c r="N112" s="21"/>
      <c r="O112" s="21"/>
      <c r="P112" s="21"/>
      <c r="Q112" s="21" t="s">
        <v>42</v>
      </c>
      <c r="R112" s="21"/>
      <c r="S112" s="21"/>
      <c r="T112" s="21"/>
      <c r="U112" s="21"/>
      <c r="V112" s="21"/>
      <c r="W112" s="21"/>
      <c r="X112" s="21"/>
      <c r="Y112" s="21"/>
      <c r="Z112" s="21"/>
      <c r="AA112" s="21"/>
      <c r="AB112" s="21"/>
      <c r="AC112" s="21"/>
      <c r="AD112" s="21"/>
      <c r="AE112" s="21"/>
      <c r="AF112" s="21" t="s">
        <v>42</v>
      </c>
      <c r="AG112" s="108" t="s">
        <v>578</v>
      </c>
      <c r="AH112" s="108" t="s">
        <v>62</v>
      </c>
      <c r="AI112" s="12"/>
      <c r="AJ112" s="109" t="str">
        <f t="shared" si="1"/>
        <v>Link</v>
      </c>
      <c r="AK112" s="12"/>
      <c r="AL112" s="22">
        <v>40544</v>
      </c>
      <c r="AM112" s="22">
        <v>2958465</v>
      </c>
      <c r="AN112" s="105">
        <v>45988</v>
      </c>
      <c r="AO112" s="108" t="s">
        <v>580</v>
      </c>
    </row>
    <row r="113" spans="1:41" ht="13.5" customHeight="1" x14ac:dyDescent="0.25">
      <c r="A113" s="19">
        <v>967</v>
      </c>
      <c r="B113" s="7" t="s">
        <v>40</v>
      </c>
      <c r="C113" s="20" t="s">
        <v>409</v>
      </c>
      <c r="D113" s="20" t="s">
        <v>410</v>
      </c>
      <c r="E113" s="17"/>
      <c r="F113" s="10" t="s">
        <v>42</v>
      </c>
      <c r="G113" s="10"/>
      <c r="H113" s="10"/>
      <c r="I113" s="10"/>
      <c r="J113" s="21"/>
      <c r="K113" s="21"/>
      <c r="L113" s="21"/>
      <c r="M113" s="21"/>
      <c r="N113" s="21"/>
      <c r="O113" s="21"/>
      <c r="P113" s="21"/>
      <c r="Q113" s="21" t="s">
        <v>42</v>
      </c>
      <c r="R113" s="21"/>
      <c r="S113" s="21"/>
      <c r="T113" s="21"/>
      <c r="U113" s="21"/>
      <c r="V113" s="21" t="s">
        <v>42</v>
      </c>
      <c r="W113" s="21"/>
      <c r="X113" s="21"/>
      <c r="Y113" s="21"/>
      <c r="Z113" s="21"/>
      <c r="AA113" s="21"/>
      <c r="AB113" s="21"/>
      <c r="AC113" s="21"/>
      <c r="AD113" s="21"/>
      <c r="AE113" s="21"/>
      <c r="AF113" s="21" t="s">
        <v>42</v>
      </c>
      <c r="AG113" s="108" t="s">
        <v>577</v>
      </c>
      <c r="AH113" s="108" t="s">
        <v>62</v>
      </c>
      <c r="AI113" s="12"/>
      <c r="AJ113" s="109" t="str">
        <f t="shared" si="1"/>
        <v>Link</v>
      </c>
      <c r="AK113" s="12"/>
      <c r="AL113" s="22">
        <v>40544</v>
      </c>
      <c r="AM113" s="22">
        <v>2958465</v>
      </c>
      <c r="AN113" s="105">
        <v>45988</v>
      </c>
      <c r="AO113" s="108" t="s">
        <v>580</v>
      </c>
    </row>
    <row r="114" spans="1:41" ht="13.5" customHeight="1" x14ac:dyDescent="0.25">
      <c r="A114" s="19">
        <v>970</v>
      </c>
      <c r="B114" s="7" t="s">
        <v>40</v>
      </c>
      <c r="C114" s="20" t="s">
        <v>411</v>
      </c>
      <c r="D114" s="20" t="s">
        <v>412</v>
      </c>
      <c r="E114" s="17"/>
      <c r="F114" s="10" t="s">
        <v>42</v>
      </c>
      <c r="G114" s="10"/>
      <c r="H114" s="10"/>
      <c r="I114" s="10"/>
      <c r="J114" s="21"/>
      <c r="K114" s="21" t="s">
        <v>42</v>
      </c>
      <c r="L114" s="21"/>
      <c r="M114" s="21"/>
      <c r="N114" s="21"/>
      <c r="O114" s="21"/>
      <c r="P114" s="21"/>
      <c r="Q114" s="21" t="s">
        <v>42</v>
      </c>
      <c r="R114" s="21"/>
      <c r="S114" s="21"/>
      <c r="T114" s="21"/>
      <c r="U114" s="21"/>
      <c r="V114" s="21" t="s">
        <v>42</v>
      </c>
      <c r="W114" s="21"/>
      <c r="X114" s="21"/>
      <c r="Y114" s="21"/>
      <c r="Z114" s="21"/>
      <c r="AA114" s="21"/>
      <c r="AB114" s="21"/>
      <c r="AC114" s="21"/>
      <c r="AD114" s="21"/>
      <c r="AE114" s="21"/>
      <c r="AF114" s="21" t="s">
        <v>42</v>
      </c>
      <c r="AG114" s="11" t="s">
        <v>558</v>
      </c>
      <c r="AH114" s="11" t="s">
        <v>62</v>
      </c>
      <c r="AI114" s="12"/>
      <c r="AJ114" s="12" t="str">
        <f>HYPERLINK("https://www.sasis.ch/edi/referenzdaten-zu-tarifen/","Link")</f>
        <v>Link</v>
      </c>
      <c r="AK114" s="12"/>
      <c r="AL114" s="22">
        <v>40544</v>
      </c>
      <c r="AM114" s="22">
        <v>2958465</v>
      </c>
      <c r="AN114" s="22">
        <v>45782</v>
      </c>
      <c r="AO114" s="11" t="s">
        <v>561</v>
      </c>
    </row>
    <row r="115" spans="1:41" ht="13.5" customHeight="1" x14ac:dyDescent="0.25">
      <c r="A115" s="19" t="s">
        <v>482</v>
      </c>
      <c r="B115" s="7" t="s">
        <v>40</v>
      </c>
      <c r="C115" s="20" t="s">
        <v>483</v>
      </c>
      <c r="D115" s="20" t="s">
        <v>510</v>
      </c>
      <c r="E115" s="17"/>
      <c r="F115" s="10"/>
      <c r="G115" s="10" t="s">
        <v>42</v>
      </c>
      <c r="H115" s="10" t="s">
        <v>42</v>
      </c>
      <c r="I115" s="10" t="s">
        <v>42</v>
      </c>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t="s">
        <v>42</v>
      </c>
      <c r="AG115" s="18" t="s">
        <v>155</v>
      </c>
      <c r="AH115" s="18" t="s">
        <v>48</v>
      </c>
      <c r="AI115" s="12"/>
      <c r="AJ115" s="13"/>
      <c r="AK115" s="12"/>
      <c r="AL115" s="22">
        <v>44251</v>
      </c>
      <c r="AM115" s="22">
        <v>2958465</v>
      </c>
      <c r="AN115" s="22">
        <v>44228</v>
      </c>
      <c r="AO115" s="16"/>
    </row>
    <row r="116" spans="1:41" ht="13.5" customHeight="1" x14ac:dyDescent="0.25">
      <c r="A116" s="19" t="s">
        <v>413</v>
      </c>
      <c r="B116" s="7" t="s">
        <v>40</v>
      </c>
      <c r="C116" s="20" t="s">
        <v>414</v>
      </c>
      <c r="D116" s="20" t="s">
        <v>415</v>
      </c>
      <c r="E116" s="17"/>
      <c r="F116" s="10"/>
      <c r="G116" s="10" t="s">
        <v>42</v>
      </c>
      <c r="H116" s="10" t="s">
        <v>42</v>
      </c>
      <c r="I116" s="10" t="s">
        <v>42</v>
      </c>
      <c r="J116" s="21"/>
      <c r="K116" s="21"/>
      <c r="L116" s="21"/>
      <c r="M116" s="21"/>
      <c r="N116" s="21"/>
      <c r="O116" s="21"/>
      <c r="P116" s="21"/>
      <c r="Q116" s="21"/>
      <c r="R116" s="10"/>
      <c r="S116" s="10"/>
      <c r="T116" s="10"/>
      <c r="U116" s="10" t="s">
        <v>42</v>
      </c>
      <c r="V116" s="10"/>
      <c r="W116" s="10"/>
      <c r="X116" s="10"/>
      <c r="Y116" s="10"/>
      <c r="Z116" s="10" t="s">
        <v>42</v>
      </c>
      <c r="AA116" s="10"/>
      <c r="AB116" s="10"/>
      <c r="AC116" s="10"/>
      <c r="AD116" s="10"/>
      <c r="AE116" s="12"/>
      <c r="AF116" s="10"/>
      <c r="AG116" s="11" t="s">
        <v>142</v>
      </c>
      <c r="AH116" s="11" t="s">
        <v>48</v>
      </c>
      <c r="AI116" s="12"/>
      <c r="AJ116" s="12"/>
      <c r="AK116" s="12" t="str">
        <f>HYPERLINK("https://www.mtk-ctm.ch/de/tarife/handelsware/","Link")</f>
        <v>Link</v>
      </c>
      <c r="AL116" s="22">
        <v>43466</v>
      </c>
      <c r="AM116" s="22">
        <v>2958465</v>
      </c>
      <c r="AN116" s="15">
        <v>43899</v>
      </c>
      <c r="AO116" s="16"/>
    </row>
    <row r="117" spans="1:41" x14ac:dyDescent="0.25">
      <c r="AE117" s="43"/>
    </row>
    <row r="118" spans="1:41" x14ac:dyDescent="0.25">
      <c r="AE118" s="43"/>
    </row>
    <row r="119" spans="1:41" x14ac:dyDescent="0.25">
      <c r="AE119" s="43"/>
    </row>
    <row r="120" spans="1:41" x14ac:dyDescent="0.25">
      <c r="C120" s="44"/>
      <c r="AE120" s="43"/>
    </row>
    <row r="121" spans="1:41" x14ac:dyDescent="0.25">
      <c r="C121" s="44"/>
      <c r="AE121" s="43"/>
    </row>
    <row r="122" spans="1:41" x14ac:dyDescent="0.25">
      <c r="C122" s="44"/>
      <c r="AE122" s="43"/>
      <c r="AL122" s="3"/>
    </row>
    <row r="123" spans="1:41" x14ac:dyDescent="0.25">
      <c r="AL123" s="3"/>
    </row>
    <row r="124" spans="1:41" x14ac:dyDescent="0.25">
      <c r="AI124" s="3"/>
    </row>
  </sheetData>
  <autoFilter ref="A4:AO116" xr:uid="{7567550B-0710-4F95-90FF-2BE4554D4532}"/>
  <mergeCells count="36">
    <mergeCell ref="AK2:AK3"/>
    <mergeCell ref="AL2:AL3"/>
    <mergeCell ref="AM2:AM3"/>
    <mergeCell ref="AN2:AN3"/>
    <mergeCell ref="AO2:AO3"/>
    <mergeCell ref="AJ2:AJ3"/>
    <mergeCell ref="Y2:Y3"/>
    <mergeCell ref="Z2:Z3"/>
    <mergeCell ref="AA2:AA3"/>
    <mergeCell ref="AB2:AB3"/>
    <mergeCell ref="AC2:AC3"/>
    <mergeCell ref="AD2:AD3"/>
    <mergeCell ref="AE2:AE3"/>
    <mergeCell ref="AF2:AF3"/>
    <mergeCell ref="AG2:AG3"/>
    <mergeCell ref="AH2:AH3"/>
    <mergeCell ref="AI2:AI3"/>
    <mergeCell ref="X2:X3"/>
    <mergeCell ref="L2:L3"/>
    <mergeCell ref="M2:M3"/>
    <mergeCell ref="N2:N3"/>
    <mergeCell ref="O2:O3"/>
    <mergeCell ref="P2:P3"/>
    <mergeCell ref="Q2:Q3"/>
    <mergeCell ref="R2:R3"/>
    <mergeCell ref="S2:S3"/>
    <mergeCell ref="T2:T3"/>
    <mergeCell ref="U2:U3"/>
    <mergeCell ref="W2:W3"/>
    <mergeCell ref="V2:V3"/>
    <mergeCell ref="K2:K3"/>
    <mergeCell ref="A2:A3"/>
    <mergeCell ref="B2:B3"/>
    <mergeCell ref="C2:C3"/>
    <mergeCell ref="D2:D3"/>
    <mergeCell ref="F2:J2"/>
  </mergeCells>
  <hyperlinks>
    <hyperlink ref="AJ17" r:id="rId1" display="https://www.suva.ch/de-ch/download/weitere-artikel/tarifvertrag-arbeitsmedizinische-vorsorge/tarifvertrag-arbeitsmedizinische-vorsorge" xr:uid="{25B1F283-B0CB-4EA1-B295-8F4BF7957AFC}"/>
  </hyperlinks>
  <pageMargins left="0.7" right="0.7" top="0.75" bottom="0.75" header="0.3" footer="0.3"/>
  <pageSetup paperSize="9" scale="23" orientation="portrait" r:id="rId2"/>
  <ignoredErrors>
    <ignoredError sqref="A5:A107 A109:A1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E8F6-531B-43D1-B512-6C88EE4746E7}">
  <dimension ref="A1:F30"/>
  <sheetViews>
    <sheetView workbookViewId="0">
      <selection activeCell="H26" sqref="H26"/>
    </sheetView>
  </sheetViews>
  <sheetFormatPr baseColWidth="10" defaultColWidth="9.140625" defaultRowHeight="15" x14ac:dyDescent="0.25"/>
  <cols>
    <col min="1" max="1" width="11.42578125" customWidth="1"/>
    <col min="2" max="2" width="15.85546875" customWidth="1"/>
    <col min="3" max="3" width="48" customWidth="1"/>
    <col min="4" max="4" width="13.140625" customWidth="1"/>
  </cols>
  <sheetData>
    <row r="1" spans="1:6" ht="23.25" x14ac:dyDescent="0.25">
      <c r="A1" s="61" t="s">
        <v>480</v>
      </c>
      <c r="B1" s="62"/>
      <c r="C1" s="62"/>
      <c r="D1" s="74" t="s">
        <v>535</v>
      </c>
      <c r="E1" s="63"/>
      <c r="F1" s="63"/>
    </row>
    <row r="2" spans="1:6" x14ac:dyDescent="0.25">
      <c r="A2" s="130" t="s">
        <v>481</v>
      </c>
      <c r="B2" s="132" t="s">
        <v>420</v>
      </c>
      <c r="C2" s="132" t="s">
        <v>421</v>
      </c>
      <c r="D2" s="128" t="s">
        <v>30</v>
      </c>
      <c r="E2" s="128" t="s">
        <v>31</v>
      </c>
      <c r="F2" s="128" t="s">
        <v>32</v>
      </c>
    </row>
    <row r="3" spans="1:6" x14ac:dyDescent="0.25">
      <c r="A3" s="131"/>
      <c r="B3" s="129"/>
      <c r="C3" s="129"/>
      <c r="D3" s="129"/>
      <c r="E3" s="129"/>
      <c r="F3" s="129"/>
    </row>
    <row r="4" spans="1:6" x14ac:dyDescent="0.25">
      <c r="A4" s="64" t="s">
        <v>422</v>
      </c>
      <c r="B4" s="63" t="s">
        <v>423</v>
      </c>
      <c r="C4" s="63" t="s">
        <v>424</v>
      </c>
      <c r="D4" s="22">
        <v>39448</v>
      </c>
      <c r="E4" s="22">
        <v>2958465</v>
      </c>
      <c r="F4" s="22">
        <v>43789</v>
      </c>
    </row>
    <row r="5" spans="1:6" x14ac:dyDescent="0.25">
      <c r="A5" s="64" t="s">
        <v>425</v>
      </c>
      <c r="B5" s="63" t="s">
        <v>423</v>
      </c>
      <c r="C5" s="63" t="s">
        <v>424</v>
      </c>
      <c r="D5" s="22">
        <v>39448</v>
      </c>
      <c r="E5" s="22">
        <v>2958465</v>
      </c>
      <c r="F5" s="22">
        <v>43789</v>
      </c>
    </row>
    <row r="6" spans="1:6" x14ac:dyDescent="0.25">
      <c r="A6" s="64" t="s">
        <v>426</v>
      </c>
      <c r="B6" s="63" t="s">
        <v>427</v>
      </c>
      <c r="C6" s="63" t="s">
        <v>428</v>
      </c>
      <c r="D6" s="22">
        <v>39814</v>
      </c>
      <c r="E6" s="22">
        <v>2958465</v>
      </c>
      <c r="F6" s="22">
        <v>43789</v>
      </c>
    </row>
    <row r="7" spans="1:6" x14ac:dyDescent="0.25">
      <c r="A7" s="64" t="s">
        <v>429</v>
      </c>
      <c r="B7" s="63" t="s">
        <v>430</v>
      </c>
      <c r="C7" s="63" t="s">
        <v>431</v>
      </c>
      <c r="D7" s="22">
        <v>40267</v>
      </c>
      <c r="E7" s="22">
        <v>2958465</v>
      </c>
      <c r="F7" s="22">
        <v>43789</v>
      </c>
    </row>
    <row r="8" spans="1:6" x14ac:dyDescent="0.25">
      <c r="A8" s="65" t="s">
        <v>432</v>
      </c>
      <c r="B8" s="63" t="s">
        <v>433</v>
      </c>
      <c r="C8" s="63" t="s">
        <v>434</v>
      </c>
      <c r="D8" s="22">
        <v>40360</v>
      </c>
      <c r="E8" s="22">
        <v>2958465</v>
      </c>
      <c r="F8" s="22">
        <v>43789</v>
      </c>
    </row>
    <row r="9" spans="1:6" x14ac:dyDescent="0.25">
      <c r="A9" s="66" t="s">
        <v>435</v>
      </c>
      <c r="B9" s="63" t="s">
        <v>436</v>
      </c>
      <c r="C9" s="63" t="s">
        <v>437</v>
      </c>
      <c r="D9" s="22">
        <v>40725</v>
      </c>
      <c r="E9" s="22">
        <v>2958465</v>
      </c>
      <c r="F9" s="22">
        <v>43789</v>
      </c>
    </row>
    <row r="10" spans="1:6" x14ac:dyDescent="0.25">
      <c r="A10" s="66" t="s">
        <v>438</v>
      </c>
      <c r="B10" s="66" t="s">
        <v>439</v>
      </c>
      <c r="C10" s="66" t="s">
        <v>440</v>
      </c>
      <c r="D10" s="22">
        <v>39814</v>
      </c>
      <c r="E10" s="22">
        <v>2958465</v>
      </c>
      <c r="F10" s="22">
        <v>43789</v>
      </c>
    </row>
    <row r="11" spans="1:6" x14ac:dyDescent="0.25">
      <c r="A11" s="64" t="s">
        <v>441</v>
      </c>
      <c r="B11" s="63" t="s">
        <v>442</v>
      </c>
      <c r="C11" s="63" t="s">
        <v>443</v>
      </c>
      <c r="D11" s="22">
        <v>40909</v>
      </c>
      <c r="E11" s="22">
        <v>2958465</v>
      </c>
      <c r="F11" s="22">
        <v>43789</v>
      </c>
    </row>
    <row r="12" spans="1:6" x14ac:dyDescent="0.25">
      <c r="A12" s="64" t="s">
        <v>444</v>
      </c>
      <c r="B12" s="63" t="s">
        <v>445</v>
      </c>
      <c r="C12" s="63" t="s">
        <v>446</v>
      </c>
      <c r="D12" s="22">
        <v>40909</v>
      </c>
      <c r="E12" s="22">
        <v>2958465</v>
      </c>
      <c r="F12" s="22">
        <v>43789</v>
      </c>
    </row>
    <row r="13" spans="1:6" x14ac:dyDescent="0.25">
      <c r="A13" s="64" t="s">
        <v>447</v>
      </c>
      <c r="B13" s="63" t="s">
        <v>448</v>
      </c>
      <c r="C13" s="63" t="s">
        <v>449</v>
      </c>
      <c r="D13" s="22">
        <v>42370</v>
      </c>
      <c r="E13" s="22">
        <v>2958465</v>
      </c>
      <c r="F13" s="22">
        <v>43789</v>
      </c>
    </row>
    <row r="14" spans="1:6" x14ac:dyDescent="0.25">
      <c r="A14" s="64" t="s">
        <v>450</v>
      </c>
      <c r="B14" s="63" t="s">
        <v>451</v>
      </c>
      <c r="C14" s="63" t="s">
        <v>452</v>
      </c>
      <c r="D14" s="22">
        <v>42370</v>
      </c>
      <c r="E14" s="22">
        <v>2958465</v>
      </c>
      <c r="F14" s="22">
        <v>43789</v>
      </c>
    </row>
    <row r="15" spans="1:6" x14ac:dyDescent="0.25">
      <c r="A15" s="65" t="s">
        <v>453</v>
      </c>
      <c r="B15" s="63" t="s">
        <v>454</v>
      </c>
      <c r="C15" s="63" t="s">
        <v>455</v>
      </c>
      <c r="D15" s="22">
        <v>42370</v>
      </c>
      <c r="E15" s="22">
        <v>2958465</v>
      </c>
      <c r="F15" s="22">
        <v>43789</v>
      </c>
    </row>
    <row r="16" spans="1:6" x14ac:dyDescent="0.25">
      <c r="A16" s="65" t="s">
        <v>456</v>
      </c>
      <c r="B16" s="63" t="s">
        <v>457</v>
      </c>
      <c r="C16" s="63" t="s">
        <v>458</v>
      </c>
      <c r="D16" s="22">
        <v>42370</v>
      </c>
      <c r="E16" s="22">
        <v>2958465</v>
      </c>
      <c r="F16" s="22">
        <v>43789</v>
      </c>
    </row>
    <row r="17" spans="1:6" x14ac:dyDescent="0.25">
      <c r="A17" s="65" t="s">
        <v>459</v>
      </c>
      <c r="B17" s="63" t="s">
        <v>460</v>
      </c>
      <c r="C17" s="63" t="s">
        <v>461</v>
      </c>
      <c r="D17" s="22">
        <v>42926</v>
      </c>
      <c r="E17" s="22">
        <v>2958465</v>
      </c>
      <c r="F17" s="22">
        <v>43789</v>
      </c>
    </row>
    <row r="18" spans="1:6" x14ac:dyDescent="0.25">
      <c r="A18" s="65" t="s">
        <v>462</v>
      </c>
      <c r="B18" s="63" t="s">
        <v>463</v>
      </c>
      <c r="C18" s="63" t="s">
        <v>464</v>
      </c>
      <c r="D18" s="22">
        <v>42926</v>
      </c>
      <c r="E18" s="22">
        <v>2958465</v>
      </c>
      <c r="F18" s="22">
        <v>43789</v>
      </c>
    </row>
    <row r="19" spans="1:6" x14ac:dyDescent="0.25">
      <c r="A19" s="65" t="s">
        <v>465</v>
      </c>
      <c r="B19" s="63" t="s">
        <v>466</v>
      </c>
      <c r="C19" s="63" t="s">
        <v>467</v>
      </c>
      <c r="D19" s="22">
        <v>43466</v>
      </c>
      <c r="E19" s="22">
        <v>2958465</v>
      </c>
      <c r="F19" s="22">
        <v>43789</v>
      </c>
    </row>
    <row r="20" spans="1:6" x14ac:dyDescent="0.25">
      <c r="A20" s="65" t="s">
        <v>468</v>
      </c>
      <c r="B20" s="63" t="s">
        <v>469</v>
      </c>
      <c r="C20" s="63" t="s">
        <v>470</v>
      </c>
      <c r="D20" s="22">
        <v>43831</v>
      </c>
      <c r="E20" s="22">
        <v>2958465</v>
      </c>
      <c r="F20" s="22">
        <v>43850</v>
      </c>
    </row>
    <row r="21" spans="1:6" x14ac:dyDescent="0.25">
      <c r="A21" s="65" t="s">
        <v>486</v>
      </c>
      <c r="B21" s="63" t="s">
        <v>484</v>
      </c>
      <c r="C21" s="63" t="s">
        <v>485</v>
      </c>
      <c r="D21" s="22">
        <v>44287</v>
      </c>
      <c r="E21" s="22">
        <v>2958465</v>
      </c>
      <c r="F21" s="22">
        <v>44272</v>
      </c>
    </row>
    <row r="22" spans="1:6" x14ac:dyDescent="0.25">
      <c r="A22" s="65" t="s">
        <v>500</v>
      </c>
      <c r="B22" s="63" t="s">
        <v>501</v>
      </c>
      <c r="C22" s="63" t="s">
        <v>502</v>
      </c>
      <c r="D22" s="22">
        <v>44197</v>
      </c>
      <c r="E22" s="22">
        <v>2958465</v>
      </c>
      <c r="F22" s="22">
        <v>44482</v>
      </c>
    </row>
    <row r="23" spans="1:6" x14ac:dyDescent="0.25">
      <c r="A23" s="75" t="s">
        <v>534</v>
      </c>
      <c r="B23" s="74" t="s">
        <v>532</v>
      </c>
      <c r="C23" s="74" t="s">
        <v>533</v>
      </c>
      <c r="D23" s="81">
        <v>45292</v>
      </c>
      <c r="E23" s="81">
        <v>2958465</v>
      </c>
      <c r="F23" s="81">
        <v>45475</v>
      </c>
    </row>
    <row r="24" spans="1:6" x14ac:dyDescent="0.25">
      <c r="A24" s="65" t="s">
        <v>529</v>
      </c>
      <c r="B24" s="63" t="s">
        <v>530</v>
      </c>
      <c r="C24" s="63" t="s">
        <v>531</v>
      </c>
      <c r="D24" s="22">
        <v>45292</v>
      </c>
      <c r="E24" s="22">
        <v>2958465</v>
      </c>
      <c r="F24" s="22">
        <v>45449</v>
      </c>
    </row>
    <row r="25" spans="1:6" x14ac:dyDescent="0.25">
      <c r="A25" s="65" t="s">
        <v>331</v>
      </c>
      <c r="B25" s="63" t="s">
        <v>64</v>
      </c>
      <c r="C25" s="63" t="s">
        <v>332</v>
      </c>
      <c r="D25" s="22"/>
      <c r="E25" s="22"/>
      <c r="F25" s="22"/>
    </row>
    <row r="26" spans="1:6" x14ac:dyDescent="0.25">
      <c r="A26" s="65" t="s">
        <v>325</v>
      </c>
      <c r="B26" s="63" t="s">
        <v>40</v>
      </c>
      <c r="C26" s="63" t="s">
        <v>326</v>
      </c>
      <c r="D26" s="22">
        <v>43831</v>
      </c>
      <c r="E26" s="22">
        <v>2958465</v>
      </c>
      <c r="F26" s="22">
        <v>43789</v>
      </c>
    </row>
    <row r="27" spans="1:6" x14ac:dyDescent="0.25">
      <c r="A27" s="65" t="s">
        <v>327</v>
      </c>
      <c r="B27" s="63" t="s">
        <v>40</v>
      </c>
      <c r="C27" s="63" t="s">
        <v>328</v>
      </c>
      <c r="D27" s="22">
        <v>43831</v>
      </c>
      <c r="E27" s="22">
        <v>2958465</v>
      </c>
      <c r="F27" s="22">
        <v>43789</v>
      </c>
    </row>
    <row r="28" spans="1:6" x14ac:dyDescent="0.25">
      <c r="A28" s="65" t="s">
        <v>329</v>
      </c>
      <c r="B28" s="63" t="s">
        <v>40</v>
      </c>
      <c r="C28" s="63" t="s">
        <v>330</v>
      </c>
      <c r="D28" s="22">
        <v>43831</v>
      </c>
      <c r="E28" s="22">
        <v>2958465</v>
      </c>
      <c r="F28" s="22">
        <v>43789</v>
      </c>
    </row>
    <row r="29" spans="1:6" x14ac:dyDescent="0.25">
      <c r="A29" s="65" t="s">
        <v>477</v>
      </c>
      <c r="B29" s="63" t="s">
        <v>40</v>
      </c>
      <c r="C29" s="63" t="s">
        <v>478</v>
      </c>
      <c r="D29" s="22">
        <v>44197</v>
      </c>
      <c r="E29" s="22">
        <v>2958465</v>
      </c>
      <c r="F29" s="22">
        <v>43789</v>
      </c>
    </row>
    <row r="30" spans="1:6" x14ac:dyDescent="0.25">
      <c r="A30" s="65">
        <v>744</v>
      </c>
      <c r="B30" s="63" t="s">
        <v>40</v>
      </c>
      <c r="C30" s="63" t="s">
        <v>516</v>
      </c>
      <c r="D30" s="22">
        <v>44927</v>
      </c>
      <c r="E30" s="22">
        <v>2958465</v>
      </c>
      <c r="F30" s="22">
        <v>45168</v>
      </c>
    </row>
  </sheetData>
  <mergeCells count="6">
    <mergeCell ref="F2:F3"/>
    <mergeCell ref="A2:A3"/>
    <mergeCell ref="B2:B3"/>
    <mergeCell ref="C2:C3"/>
    <mergeCell ref="D2:D3"/>
    <mergeCell ref="E2: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9BD-C12E-4DA4-9F3A-2282F75E6E47}">
  <dimension ref="A1:CD44"/>
  <sheetViews>
    <sheetView topLeftCell="F1" zoomScale="85" zoomScaleNormal="85" workbookViewId="0">
      <pane ySplit="4" topLeftCell="A5" activePane="bottomLeft" state="frozen"/>
      <selection pane="bottomLeft" activeCell="AN14" sqref="AN14"/>
    </sheetView>
  </sheetViews>
  <sheetFormatPr baseColWidth="10" defaultColWidth="9.140625" defaultRowHeight="15" outlineLevelCol="1" x14ac:dyDescent="0.25"/>
  <cols>
    <col min="1" max="1" width="5.5703125" style="1" bestFit="1" customWidth="1"/>
    <col min="2" max="2" width="9.42578125" style="2" bestFit="1" customWidth="1"/>
    <col min="3" max="3" width="93" style="3" customWidth="1"/>
    <col min="4" max="4" width="122" style="2" hidden="1" customWidth="1" outlineLevel="1"/>
    <col min="5" max="5" width="24.140625" style="3" hidden="1" customWidth="1" outlineLevel="1"/>
    <col min="6" max="6" width="5.5703125" style="2" bestFit="1" customWidth="1" collapsed="1"/>
    <col min="7" max="7" width="5.5703125" style="2" bestFit="1" customWidth="1"/>
    <col min="8" max="8" width="4.85546875" style="2" bestFit="1" customWidth="1"/>
    <col min="9" max="9" width="6" style="2" bestFit="1" customWidth="1"/>
    <col min="10" max="10" width="5.5703125" style="2" bestFit="1" customWidth="1"/>
    <col min="11" max="22" width="3" style="2" customWidth="1"/>
    <col min="23" max="28" width="3" style="2" customWidth="1" outlineLevel="1"/>
    <col min="29" max="32" width="3" style="2" customWidth="1"/>
    <col min="33" max="33" width="29.42578125" style="4" customWidth="1"/>
    <col min="34" max="34" width="31.42578125" style="5" customWidth="1"/>
    <col min="35" max="35" width="18.5703125" style="2" customWidth="1"/>
    <col min="36" max="36" width="18.85546875" style="3" customWidth="1"/>
    <col min="37" max="37" width="18.5703125" style="3" customWidth="1"/>
    <col min="38" max="38" width="11.42578125" style="2" bestFit="1" customWidth="1"/>
    <col min="39" max="40" width="11.5703125" style="2" bestFit="1" customWidth="1"/>
    <col min="41" max="41" width="54.42578125" style="2" customWidth="1"/>
  </cols>
  <sheetData>
    <row r="1" spans="1:41" x14ac:dyDescent="0.25">
      <c r="C1" s="69" t="s">
        <v>515</v>
      </c>
    </row>
    <row r="2" spans="1:41" ht="21" customHeight="1" x14ac:dyDescent="0.25">
      <c r="A2" s="112" t="s">
        <v>479</v>
      </c>
      <c r="B2" s="114" t="s">
        <v>0</v>
      </c>
      <c r="C2" s="116" t="s">
        <v>1</v>
      </c>
      <c r="D2" s="118" t="s">
        <v>1</v>
      </c>
      <c r="E2" s="45" t="s">
        <v>2</v>
      </c>
      <c r="F2" s="119" t="s">
        <v>3</v>
      </c>
      <c r="G2" s="120"/>
      <c r="H2" s="120"/>
      <c r="I2" s="120"/>
      <c r="J2" s="121"/>
      <c r="K2" s="110" t="s">
        <v>4</v>
      </c>
      <c r="L2" s="110" t="s">
        <v>5</v>
      </c>
      <c r="M2" s="110" t="s">
        <v>6</v>
      </c>
      <c r="N2" s="110" t="s">
        <v>7</v>
      </c>
      <c r="O2" s="110" t="s">
        <v>8</v>
      </c>
      <c r="P2" s="110" t="s">
        <v>9</v>
      </c>
      <c r="Q2" s="110" t="s">
        <v>10</v>
      </c>
      <c r="R2" s="110" t="s">
        <v>11</v>
      </c>
      <c r="S2" s="110" t="s">
        <v>12</v>
      </c>
      <c r="T2" s="110" t="s">
        <v>13</v>
      </c>
      <c r="U2" s="110" t="s">
        <v>14</v>
      </c>
      <c r="V2" s="110" t="s">
        <v>508</v>
      </c>
      <c r="W2" s="110" t="s">
        <v>15</v>
      </c>
      <c r="X2" s="110" t="s">
        <v>16</v>
      </c>
      <c r="Y2" s="110" t="s">
        <v>17</v>
      </c>
      <c r="Z2" s="110" t="s">
        <v>18</v>
      </c>
      <c r="AA2" s="110" t="s">
        <v>19</v>
      </c>
      <c r="AB2" s="110" t="s">
        <v>20</v>
      </c>
      <c r="AC2" s="110" t="s">
        <v>21</v>
      </c>
      <c r="AD2" s="110" t="s">
        <v>22</v>
      </c>
      <c r="AE2" s="110" t="s">
        <v>23</v>
      </c>
      <c r="AF2" s="110" t="s">
        <v>24</v>
      </c>
      <c r="AG2" s="122" t="s">
        <v>25</v>
      </c>
      <c r="AH2" s="122" t="s">
        <v>26</v>
      </c>
      <c r="AI2" s="122" t="s">
        <v>27</v>
      </c>
      <c r="AJ2" s="122" t="s">
        <v>28</v>
      </c>
      <c r="AK2" s="122" t="s">
        <v>29</v>
      </c>
      <c r="AL2" s="124" t="s">
        <v>30</v>
      </c>
      <c r="AM2" s="124" t="s">
        <v>31</v>
      </c>
      <c r="AN2" s="124" t="s">
        <v>471</v>
      </c>
      <c r="AO2" s="126" t="s">
        <v>33</v>
      </c>
    </row>
    <row r="3" spans="1:41" ht="93.75" customHeight="1" x14ac:dyDescent="0.25">
      <c r="A3" s="113"/>
      <c r="B3" s="115"/>
      <c r="C3" s="117"/>
      <c r="D3" s="118"/>
      <c r="E3" s="46"/>
      <c r="F3" s="47" t="s">
        <v>34</v>
      </c>
      <c r="G3" s="47" t="s">
        <v>35</v>
      </c>
      <c r="H3" s="47" t="s">
        <v>36</v>
      </c>
      <c r="I3" s="47" t="s">
        <v>37</v>
      </c>
      <c r="J3" s="47" t="s">
        <v>38</v>
      </c>
      <c r="K3" s="111"/>
      <c r="L3" s="111"/>
      <c r="M3" s="111"/>
      <c r="N3" s="111"/>
      <c r="O3" s="111"/>
      <c r="P3" s="111"/>
      <c r="Q3" s="111"/>
      <c r="R3" s="111"/>
      <c r="S3" s="111"/>
      <c r="T3" s="111"/>
      <c r="U3" s="111"/>
      <c r="V3" s="111"/>
      <c r="W3" s="111"/>
      <c r="X3" s="111"/>
      <c r="Y3" s="111"/>
      <c r="Z3" s="111"/>
      <c r="AA3" s="111"/>
      <c r="AB3" s="111"/>
      <c r="AC3" s="111"/>
      <c r="AD3" s="111"/>
      <c r="AE3" s="111"/>
      <c r="AF3" s="111"/>
      <c r="AG3" s="123"/>
      <c r="AH3" s="123"/>
      <c r="AI3" s="123"/>
      <c r="AJ3" s="123"/>
      <c r="AK3" s="123"/>
      <c r="AL3" s="125"/>
      <c r="AM3" s="125"/>
      <c r="AN3" s="125"/>
      <c r="AO3" s="127"/>
    </row>
    <row r="4" spans="1:41" x14ac:dyDescent="0.25">
      <c r="A4" s="48"/>
      <c r="B4" s="49"/>
      <c r="C4" s="52"/>
      <c r="D4" s="53"/>
      <c r="E4" s="54"/>
      <c r="F4" s="51"/>
      <c r="G4" s="50"/>
      <c r="H4" s="50"/>
      <c r="I4" s="50"/>
      <c r="J4" s="50"/>
      <c r="K4" s="51"/>
      <c r="L4" s="50"/>
      <c r="M4" s="50"/>
      <c r="N4" s="50"/>
      <c r="O4" s="50"/>
      <c r="P4" s="50"/>
      <c r="Q4" s="50"/>
      <c r="R4" s="50"/>
      <c r="S4" s="50"/>
      <c r="T4" s="50"/>
      <c r="U4" s="51"/>
      <c r="V4" s="60"/>
      <c r="W4" s="60"/>
      <c r="X4" s="50"/>
      <c r="Y4" s="50"/>
      <c r="Z4" s="51"/>
      <c r="AA4" s="51"/>
      <c r="AB4" s="60"/>
      <c r="AC4" s="50"/>
      <c r="AD4" s="51"/>
      <c r="AE4" s="51"/>
      <c r="AF4" s="51"/>
      <c r="AG4" s="53"/>
      <c r="AH4" s="53"/>
      <c r="AI4" s="53"/>
      <c r="AJ4" s="55"/>
      <c r="AK4" s="56"/>
      <c r="AL4" s="57"/>
      <c r="AM4" s="58"/>
      <c r="AN4" s="57"/>
      <c r="AO4" s="59"/>
    </row>
    <row r="5" spans="1:41" s="73" customFormat="1" ht="13.5" customHeight="1" x14ac:dyDescent="0.25">
      <c r="A5" s="19" t="s">
        <v>49</v>
      </c>
      <c r="B5" s="7" t="s">
        <v>44</v>
      </c>
      <c r="C5" s="20" t="s">
        <v>50</v>
      </c>
      <c r="D5" s="20" t="s">
        <v>51</v>
      </c>
      <c r="E5" s="17"/>
      <c r="F5" s="10"/>
      <c r="G5" s="10" t="s">
        <v>42</v>
      </c>
      <c r="H5" s="10" t="s">
        <v>42</v>
      </c>
      <c r="I5" s="10" t="s">
        <v>42</v>
      </c>
      <c r="J5" s="21"/>
      <c r="K5" s="21" t="s">
        <v>42</v>
      </c>
      <c r="L5" s="21" t="s">
        <v>42</v>
      </c>
      <c r="M5" s="21"/>
      <c r="N5" s="21"/>
      <c r="O5" s="21"/>
      <c r="P5" s="21"/>
      <c r="Q5" s="21"/>
      <c r="R5" s="21"/>
      <c r="S5" s="21"/>
      <c r="T5" s="21"/>
      <c r="U5" s="21"/>
      <c r="V5" s="21"/>
      <c r="W5" s="21"/>
      <c r="X5" s="21"/>
      <c r="Y5" s="21"/>
      <c r="Z5" s="21"/>
      <c r="AA5" s="21"/>
      <c r="AB5" s="21"/>
      <c r="AC5" s="21"/>
      <c r="AD5" s="21"/>
      <c r="AE5" s="21"/>
      <c r="AF5" s="21"/>
      <c r="AG5" s="18" t="s">
        <v>47</v>
      </c>
      <c r="AH5" s="18" t="s">
        <v>48</v>
      </c>
      <c r="AI5" s="39"/>
      <c r="AJ5" s="39"/>
      <c r="AK5" s="39"/>
      <c r="AL5" s="22">
        <v>43191</v>
      </c>
      <c r="AM5" s="22">
        <v>43312</v>
      </c>
      <c r="AN5" s="22">
        <v>42940</v>
      </c>
      <c r="AO5" s="42"/>
    </row>
    <row r="6" spans="1:41" s="73" customFormat="1" ht="13.5" customHeight="1" x14ac:dyDescent="0.25">
      <c r="A6" s="19" t="s">
        <v>87</v>
      </c>
      <c r="B6" s="7" t="s">
        <v>44</v>
      </c>
      <c r="C6" s="20" t="s">
        <v>88</v>
      </c>
      <c r="D6" s="20" t="s">
        <v>89</v>
      </c>
      <c r="E6" s="17"/>
      <c r="F6" s="10" t="s">
        <v>42</v>
      </c>
      <c r="G6" s="10"/>
      <c r="H6" s="10"/>
      <c r="I6" s="10"/>
      <c r="J6" s="21"/>
      <c r="K6" s="21" t="s">
        <v>42</v>
      </c>
      <c r="L6" s="21" t="s">
        <v>42</v>
      </c>
      <c r="M6" s="21"/>
      <c r="N6" s="21"/>
      <c r="O6" s="21"/>
      <c r="P6" s="21"/>
      <c r="Q6" s="21"/>
      <c r="R6" s="21"/>
      <c r="S6" s="21"/>
      <c r="T6" s="21"/>
      <c r="U6" s="21"/>
      <c r="V6" s="21"/>
      <c r="W6" s="21"/>
      <c r="X6" s="21"/>
      <c r="Y6" s="21"/>
      <c r="Z6" s="21"/>
      <c r="AA6" s="21"/>
      <c r="AB6" s="21"/>
      <c r="AC6" s="21"/>
      <c r="AD6" s="21"/>
      <c r="AE6" s="21"/>
      <c r="AF6" s="21"/>
      <c r="AG6" s="18" t="s">
        <v>90</v>
      </c>
      <c r="AH6" s="18" t="s">
        <v>90</v>
      </c>
      <c r="AI6" s="39"/>
      <c r="AJ6" s="39"/>
      <c r="AK6" s="39"/>
      <c r="AL6" s="22">
        <v>37257</v>
      </c>
      <c r="AM6" s="22">
        <v>40908</v>
      </c>
      <c r="AN6" s="22">
        <v>42940</v>
      </c>
      <c r="AO6" s="42"/>
    </row>
    <row r="7" spans="1:41" s="73" customFormat="1" ht="13.5" customHeight="1" x14ac:dyDescent="0.25">
      <c r="A7" s="19" t="s">
        <v>91</v>
      </c>
      <c r="B7" s="7" t="s">
        <v>44</v>
      </c>
      <c r="C7" s="20" t="s">
        <v>88</v>
      </c>
      <c r="D7" s="20" t="s">
        <v>89</v>
      </c>
      <c r="E7" s="17"/>
      <c r="F7" s="10" t="s">
        <v>42</v>
      </c>
      <c r="G7" s="10"/>
      <c r="H7" s="10"/>
      <c r="I7" s="10"/>
      <c r="J7" s="21"/>
      <c r="K7" s="21" t="s">
        <v>42</v>
      </c>
      <c r="L7" s="21" t="s">
        <v>42</v>
      </c>
      <c r="M7" s="21"/>
      <c r="N7" s="21"/>
      <c r="O7" s="21"/>
      <c r="P7" s="21"/>
      <c r="Q7" s="21"/>
      <c r="R7" s="21"/>
      <c r="S7" s="21"/>
      <c r="T7" s="21"/>
      <c r="U7" s="21"/>
      <c r="V7" s="21"/>
      <c r="W7" s="21"/>
      <c r="X7" s="21"/>
      <c r="Y7" s="21"/>
      <c r="Z7" s="21"/>
      <c r="AA7" s="21"/>
      <c r="AB7" s="21"/>
      <c r="AC7" s="21"/>
      <c r="AD7" s="21"/>
      <c r="AE7" s="21"/>
      <c r="AF7" s="21"/>
      <c r="AG7" s="18" t="s">
        <v>90</v>
      </c>
      <c r="AH7" s="18" t="s">
        <v>90</v>
      </c>
      <c r="AI7" s="39"/>
      <c r="AJ7" s="39"/>
      <c r="AK7" s="39"/>
      <c r="AL7" s="22">
        <v>41183</v>
      </c>
      <c r="AM7" s="22">
        <v>43100</v>
      </c>
      <c r="AN7" s="22">
        <v>42940</v>
      </c>
      <c r="AO7" s="42"/>
    </row>
    <row r="8" spans="1:41" s="73" customFormat="1" ht="13.5" customHeight="1" x14ac:dyDescent="0.25">
      <c r="A8" s="19" t="s">
        <v>99</v>
      </c>
      <c r="B8" s="7" t="s">
        <v>44</v>
      </c>
      <c r="C8" s="20" t="s">
        <v>100</v>
      </c>
      <c r="D8" s="20" t="s">
        <v>101</v>
      </c>
      <c r="E8" s="17"/>
      <c r="F8" s="10"/>
      <c r="G8" s="10"/>
      <c r="H8" s="10"/>
      <c r="I8" s="10"/>
      <c r="J8" s="21"/>
      <c r="K8" s="21"/>
      <c r="L8" s="21"/>
      <c r="M8" s="21"/>
      <c r="N8" s="21"/>
      <c r="O8" s="21"/>
      <c r="P8" s="21"/>
      <c r="Q8" s="21"/>
      <c r="R8" s="21"/>
      <c r="S8" s="21"/>
      <c r="T8" s="21"/>
      <c r="U8" s="21"/>
      <c r="V8" s="21"/>
      <c r="W8" s="21"/>
      <c r="X8" s="21"/>
      <c r="Y8" s="21"/>
      <c r="Z8" s="21"/>
      <c r="AA8" s="21"/>
      <c r="AB8" s="21"/>
      <c r="AC8" s="21"/>
      <c r="AD8" s="21"/>
      <c r="AE8" s="21"/>
      <c r="AF8" s="21"/>
      <c r="AG8" s="18"/>
      <c r="AH8" s="18"/>
      <c r="AI8" s="39"/>
      <c r="AJ8" s="39"/>
      <c r="AK8" s="39"/>
      <c r="AL8" s="22">
        <v>37257</v>
      </c>
      <c r="AM8" s="22">
        <v>40543</v>
      </c>
      <c r="AN8" s="22">
        <v>42940</v>
      </c>
      <c r="AO8" s="42"/>
    </row>
    <row r="9" spans="1:41" s="73" customFormat="1" ht="13.5" customHeight="1" x14ac:dyDescent="0.25">
      <c r="A9" s="19" t="s">
        <v>107</v>
      </c>
      <c r="B9" s="7" t="s">
        <v>44</v>
      </c>
      <c r="C9" s="20" t="s">
        <v>108</v>
      </c>
      <c r="D9" s="20" t="s">
        <v>109</v>
      </c>
      <c r="E9" s="17"/>
      <c r="F9" s="10"/>
      <c r="G9" s="10"/>
      <c r="H9" s="10"/>
      <c r="I9" s="10"/>
      <c r="J9" s="21"/>
      <c r="K9" s="21"/>
      <c r="L9" s="21"/>
      <c r="M9" s="21"/>
      <c r="N9" s="21"/>
      <c r="O9" s="21"/>
      <c r="P9" s="21"/>
      <c r="Q9" s="21"/>
      <c r="R9" s="21"/>
      <c r="S9" s="21"/>
      <c r="T9" s="21"/>
      <c r="U9" s="21"/>
      <c r="V9" s="21"/>
      <c r="W9" s="21"/>
      <c r="X9" s="21"/>
      <c r="Y9" s="21"/>
      <c r="Z9" s="21"/>
      <c r="AA9" s="21"/>
      <c r="AB9" s="21"/>
      <c r="AC9" s="21"/>
      <c r="AD9" s="21"/>
      <c r="AE9" s="21"/>
      <c r="AF9" s="21"/>
      <c r="AG9" s="18"/>
      <c r="AH9" s="18"/>
      <c r="AI9" s="39"/>
      <c r="AJ9" s="39"/>
      <c r="AK9" s="39"/>
      <c r="AL9" s="22">
        <v>37257</v>
      </c>
      <c r="AM9" s="15">
        <v>39994</v>
      </c>
      <c r="AN9" s="15">
        <v>43789</v>
      </c>
      <c r="AO9" s="76"/>
    </row>
    <row r="10" spans="1:41" s="73" customFormat="1" ht="13.5" customHeight="1" x14ac:dyDescent="0.25">
      <c r="A10" s="19" t="s">
        <v>162</v>
      </c>
      <c r="B10" s="7" t="s">
        <v>44</v>
      </c>
      <c r="C10" s="20" t="s">
        <v>163</v>
      </c>
      <c r="D10" s="20" t="s">
        <v>164</v>
      </c>
      <c r="E10" s="17"/>
      <c r="F10" s="10"/>
      <c r="G10" s="10"/>
      <c r="H10" s="10"/>
      <c r="I10" s="10"/>
      <c r="J10" s="21"/>
      <c r="K10" s="21"/>
      <c r="L10" s="21"/>
      <c r="M10" s="21"/>
      <c r="N10" s="21"/>
      <c r="O10" s="21"/>
      <c r="P10" s="21"/>
      <c r="Q10" s="21"/>
      <c r="R10" s="21"/>
      <c r="S10" s="21"/>
      <c r="T10" s="21"/>
      <c r="U10" s="21"/>
      <c r="V10" s="21"/>
      <c r="W10" s="21"/>
      <c r="X10" s="21"/>
      <c r="Y10" s="21"/>
      <c r="Z10" s="21"/>
      <c r="AA10" s="21"/>
      <c r="AB10" s="21"/>
      <c r="AC10" s="21"/>
      <c r="AD10" s="21"/>
      <c r="AE10" s="21"/>
      <c r="AF10" s="21"/>
      <c r="AG10" s="18"/>
      <c r="AH10" s="18"/>
      <c r="AI10" s="36"/>
      <c r="AJ10" s="39"/>
      <c r="AK10" s="41"/>
      <c r="AL10" s="22">
        <v>36526</v>
      </c>
      <c r="AM10" s="22">
        <v>43100</v>
      </c>
      <c r="AN10" s="22">
        <v>43305</v>
      </c>
      <c r="AO10" s="42"/>
    </row>
    <row r="11" spans="1:41" s="73" customFormat="1" ht="13.5" customHeight="1" x14ac:dyDescent="0.25">
      <c r="A11" s="19">
        <v>336</v>
      </c>
      <c r="B11" s="7" t="s">
        <v>44</v>
      </c>
      <c r="C11" s="20" t="s">
        <v>165</v>
      </c>
      <c r="D11" s="20" t="s">
        <v>166</v>
      </c>
      <c r="E11" s="17"/>
      <c r="F11" s="10"/>
      <c r="G11" s="10"/>
      <c r="H11" s="10"/>
      <c r="I11" s="10"/>
      <c r="J11" s="21"/>
      <c r="K11" s="21"/>
      <c r="L11" s="21"/>
      <c r="M11" s="21"/>
      <c r="N11" s="21"/>
      <c r="O11" s="21"/>
      <c r="P11" s="21"/>
      <c r="Q11" s="21"/>
      <c r="R11" s="21"/>
      <c r="S11" s="21"/>
      <c r="T11" s="21"/>
      <c r="U11" s="21"/>
      <c r="V11" s="21"/>
      <c r="W11" s="21"/>
      <c r="X11" s="21"/>
      <c r="Y11" s="21"/>
      <c r="Z11" s="21"/>
      <c r="AA11" s="21"/>
      <c r="AB11" s="21"/>
      <c r="AC11" s="21"/>
      <c r="AD11" s="21"/>
      <c r="AE11" s="21"/>
      <c r="AF11" s="21"/>
      <c r="AG11" s="18"/>
      <c r="AH11" s="18"/>
      <c r="AI11" s="36"/>
      <c r="AJ11" s="39"/>
      <c r="AK11" s="41"/>
      <c r="AL11" s="22">
        <v>41640</v>
      </c>
      <c r="AM11" s="22">
        <v>43100</v>
      </c>
      <c r="AN11" s="22">
        <v>43305</v>
      </c>
      <c r="AO11" s="42"/>
    </row>
    <row r="12" spans="1:41" s="73" customFormat="1" ht="13.5" customHeight="1" x14ac:dyDescent="0.25">
      <c r="A12" s="19" t="s">
        <v>183</v>
      </c>
      <c r="B12" s="7" t="s">
        <v>44</v>
      </c>
      <c r="C12" s="20" t="s">
        <v>184</v>
      </c>
      <c r="D12" s="20" t="s">
        <v>185</v>
      </c>
      <c r="E12" s="17"/>
      <c r="F12" s="10" t="s">
        <v>42</v>
      </c>
      <c r="G12" s="10"/>
      <c r="H12" s="10"/>
      <c r="I12" s="10"/>
      <c r="J12" s="21"/>
      <c r="K12" s="21" t="s">
        <v>42</v>
      </c>
      <c r="L12" s="21" t="s">
        <v>42</v>
      </c>
      <c r="M12" s="21" t="s">
        <v>42</v>
      </c>
      <c r="N12" s="21"/>
      <c r="O12" s="21"/>
      <c r="P12" s="21"/>
      <c r="Q12" s="21"/>
      <c r="R12" s="21"/>
      <c r="S12" s="21"/>
      <c r="T12" s="21"/>
      <c r="U12" s="21"/>
      <c r="V12" s="21"/>
      <c r="W12" s="21"/>
      <c r="X12" s="21"/>
      <c r="Y12" s="21"/>
      <c r="Z12" s="21"/>
      <c r="AA12" s="21"/>
      <c r="AB12" s="21"/>
      <c r="AC12" s="21"/>
      <c r="AD12" s="21"/>
      <c r="AE12" s="77"/>
      <c r="AF12" s="77"/>
      <c r="AG12" s="78" t="s">
        <v>186</v>
      </c>
      <c r="AH12" s="18" t="s">
        <v>186</v>
      </c>
      <c r="AI12" s="36"/>
      <c r="AJ12" s="39"/>
      <c r="AK12" s="41"/>
      <c r="AL12" s="22">
        <v>37257</v>
      </c>
      <c r="AM12" s="15">
        <v>43585</v>
      </c>
      <c r="AN12" s="15">
        <v>42485</v>
      </c>
      <c r="AO12" s="79"/>
    </row>
    <row r="13" spans="1:41" s="73" customFormat="1" ht="13.5" customHeight="1" x14ac:dyDescent="0.25">
      <c r="A13" s="19" t="s">
        <v>238</v>
      </c>
      <c r="B13" s="7" t="s">
        <v>44</v>
      </c>
      <c r="C13" s="20" t="s">
        <v>239</v>
      </c>
      <c r="D13" s="20" t="s">
        <v>240</v>
      </c>
      <c r="E13" s="17"/>
      <c r="F13" s="10" t="s">
        <v>42</v>
      </c>
      <c r="G13" s="10"/>
      <c r="H13" s="10"/>
      <c r="I13" s="10"/>
      <c r="J13" s="21"/>
      <c r="K13" s="21"/>
      <c r="L13" s="21"/>
      <c r="M13" s="21"/>
      <c r="N13" s="21"/>
      <c r="O13" s="21"/>
      <c r="P13" s="21"/>
      <c r="Q13" s="21"/>
      <c r="R13" s="21"/>
      <c r="S13" s="21"/>
      <c r="T13" s="21"/>
      <c r="U13" s="21"/>
      <c r="V13" s="21"/>
      <c r="W13" s="21"/>
      <c r="X13" s="21"/>
      <c r="Y13" s="21"/>
      <c r="Z13" s="21"/>
      <c r="AA13" s="21"/>
      <c r="AB13" s="21"/>
      <c r="AC13" s="21"/>
      <c r="AD13" s="21"/>
      <c r="AE13" s="21"/>
      <c r="AF13" s="21"/>
      <c r="AG13" s="18"/>
      <c r="AH13" s="18"/>
      <c r="AI13" s="36"/>
      <c r="AJ13" s="39"/>
      <c r="AK13" s="41"/>
      <c r="AL13" s="22">
        <v>42552</v>
      </c>
      <c r="AM13" s="15">
        <v>43465</v>
      </c>
      <c r="AN13" s="15">
        <v>43789</v>
      </c>
      <c r="AO13" s="76"/>
    </row>
    <row r="14" spans="1:41" ht="13.5" customHeight="1" x14ac:dyDescent="0.25">
      <c r="A14" s="6">
        <v>512</v>
      </c>
      <c r="B14" s="7" t="s">
        <v>44</v>
      </c>
      <c r="C14" s="8" t="s">
        <v>248</v>
      </c>
      <c r="D14" s="8" t="s">
        <v>249</v>
      </c>
      <c r="E14" s="9"/>
      <c r="F14" s="10" t="s">
        <v>78</v>
      </c>
      <c r="G14" s="10" t="s">
        <v>42</v>
      </c>
      <c r="H14" s="10" t="s">
        <v>42</v>
      </c>
      <c r="I14" s="10" t="s">
        <v>42</v>
      </c>
      <c r="J14" s="10"/>
      <c r="K14" s="10" t="s">
        <v>42</v>
      </c>
      <c r="L14" s="10"/>
      <c r="M14" s="10"/>
      <c r="N14" s="10"/>
      <c r="O14" s="10"/>
      <c r="P14" s="10"/>
      <c r="Q14" s="10"/>
      <c r="R14" s="10"/>
      <c r="S14" s="10"/>
      <c r="T14" s="10"/>
      <c r="U14" s="10"/>
      <c r="V14" s="10"/>
      <c r="W14" s="10"/>
      <c r="X14" s="10"/>
      <c r="Y14" s="10"/>
      <c r="Z14" s="10"/>
      <c r="AA14" s="10"/>
      <c r="AB14" s="10"/>
      <c r="AC14" s="10"/>
      <c r="AD14" s="10"/>
      <c r="AE14" s="10"/>
      <c r="AF14" s="10"/>
      <c r="AG14" s="11" t="s">
        <v>250</v>
      </c>
      <c r="AH14" s="11" t="s">
        <v>48</v>
      </c>
      <c r="AI14" s="36"/>
      <c r="AJ14" s="13"/>
      <c r="AK14" s="38"/>
      <c r="AL14" s="15">
        <v>37987</v>
      </c>
      <c r="AM14" s="15">
        <v>38352</v>
      </c>
      <c r="AN14" s="22">
        <v>45581</v>
      </c>
      <c r="AO14" s="23"/>
    </row>
    <row r="15" spans="1:41" s="73" customFormat="1" ht="13.5" customHeight="1" x14ac:dyDescent="0.25">
      <c r="A15" s="19">
        <v>516</v>
      </c>
      <c r="B15" s="7" t="s">
        <v>44</v>
      </c>
      <c r="C15" s="8" t="s">
        <v>257</v>
      </c>
      <c r="D15" s="8" t="s">
        <v>258</v>
      </c>
      <c r="E15" s="9"/>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1"/>
      <c r="AH15" s="11"/>
      <c r="AI15" s="36"/>
      <c r="AJ15" s="41"/>
      <c r="AK15" s="71"/>
      <c r="AL15" s="15">
        <v>38261</v>
      </c>
      <c r="AM15" s="15">
        <v>42735</v>
      </c>
      <c r="AN15" s="15">
        <v>43789</v>
      </c>
      <c r="AO15" s="80"/>
    </row>
    <row r="16" spans="1:41" s="73" customFormat="1" ht="13.5" customHeight="1" x14ac:dyDescent="0.25">
      <c r="A16" s="19" t="s">
        <v>259</v>
      </c>
      <c r="B16" s="7" t="s">
        <v>44</v>
      </c>
      <c r="C16" s="20" t="s">
        <v>260</v>
      </c>
      <c r="D16" s="20" t="s">
        <v>261</v>
      </c>
      <c r="E16" s="17"/>
      <c r="F16" s="10"/>
      <c r="G16" s="10"/>
      <c r="H16" s="10"/>
      <c r="I16" s="10"/>
      <c r="J16" s="21"/>
      <c r="K16" s="21"/>
      <c r="L16" s="21"/>
      <c r="M16" s="21"/>
      <c r="N16" s="21"/>
      <c r="O16" s="21"/>
      <c r="P16" s="21"/>
      <c r="Q16" s="21"/>
      <c r="R16" s="21"/>
      <c r="S16" s="21"/>
      <c r="T16" s="21"/>
      <c r="U16" s="21"/>
      <c r="V16" s="21"/>
      <c r="W16" s="21"/>
      <c r="X16" s="21"/>
      <c r="Y16" s="21"/>
      <c r="Z16" s="21"/>
      <c r="AA16" s="21"/>
      <c r="AB16" s="21"/>
      <c r="AC16" s="21"/>
      <c r="AD16" s="21"/>
      <c r="AE16" s="21"/>
      <c r="AF16" s="21"/>
      <c r="AG16" s="18"/>
      <c r="AH16" s="18"/>
      <c r="AI16" s="36"/>
      <c r="AJ16" s="39"/>
      <c r="AK16" s="41"/>
      <c r="AL16" s="22">
        <v>37257</v>
      </c>
      <c r="AM16" s="22">
        <v>37257</v>
      </c>
      <c r="AN16" s="22">
        <v>38820</v>
      </c>
      <c r="AO16" s="42"/>
    </row>
    <row r="17" spans="1:82" s="73" customFormat="1" ht="13.5" customHeight="1" x14ac:dyDescent="0.25">
      <c r="A17" s="19" t="s">
        <v>268</v>
      </c>
      <c r="B17" s="7" t="s">
        <v>44</v>
      </c>
      <c r="C17" s="20" t="s">
        <v>269</v>
      </c>
      <c r="D17" s="20" t="s">
        <v>270</v>
      </c>
      <c r="E17" s="17"/>
      <c r="F17" s="10"/>
      <c r="G17" s="10"/>
      <c r="H17" s="10"/>
      <c r="I17" s="10"/>
      <c r="J17" s="21"/>
      <c r="K17" s="21"/>
      <c r="L17" s="21"/>
      <c r="M17" s="21"/>
      <c r="N17" s="21"/>
      <c r="O17" s="21"/>
      <c r="P17" s="21"/>
      <c r="Q17" s="21"/>
      <c r="R17" s="21"/>
      <c r="S17" s="21"/>
      <c r="T17" s="21"/>
      <c r="U17" s="21"/>
      <c r="V17" s="21"/>
      <c r="W17" s="21"/>
      <c r="X17" s="21"/>
      <c r="Y17" s="21"/>
      <c r="Z17" s="21"/>
      <c r="AA17" s="21"/>
      <c r="AB17" s="21"/>
      <c r="AC17" s="21"/>
      <c r="AD17" s="21"/>
      <c r="AE17" s="21"/>
      <c r="AF17" s="21"/>
      <c r="AG17" s="18"/>
      <c r="AH17" s="18"/>
      <c r="AI17" s="36"/>
      <c r="AJ17" s="39"/>
      <c r="AK17" s="41"/>
      <c r="AL17" s="22">
        <v>37257</v>
      </c>
      <c r="AM17" s="22">
        <v>42735</v>
      </c>
      <c r="AN17" s="22">
        <v>43789</v>
      </c>
      <c r="AO17" s="42"/>
    </row>
    <row r="18" spans="1:82" s="73" customFormat="1" ht="13.5" customHeight="1" x14ac:dyDescent="0.25">
      <c r="A18" s="19">
        <v>541</v>
      </c>
      <c r="B18" s="7" t="s">
        <v>44</v>
      </c>
      <c r="C18" s="20" t="s">
        <v>271</v>
      </c>
      <c r="D18" s="20" t="s">
        <v>272</v>
      </c>
      <c r="E18" s="17"/>
      <c r="F18" s="10" t="s">
        <v>42</v>
      </c>
      <c r="G18" s="10"/>
      <c r="H18" s="10"/>
      <c r="I18" s="10"/>
      <c r="J18" s="21"/>
      <c r="K18" s="21"/>
      <c r="L18" s="21"/>
      <c r="M18" s="21"/>
      <c r="N18" s="21"/>
      <c r="O18" s="21"/>
      <c r="P18" s="21"/>
      <c r="Q18" s="21"/>
      <c r="R18" s="21"/>
      <c r="S18" s="21"/>
      <c r="T18" s="21"/>
      <c r="U18" s="21"/>
      <c r="V18" s="21"/>
      <c r="W18" s="21"/>
      <c r="X18" s="21"/>
      <c r="Y18" s="21"/>
      <c r="Z18" s="21"/>
      <c r="AA18" s="21"/>
      <c r="AB18" s="21"/>
      <c r="AC18" s="21"/>
      <c r="AD18" s="21"/>
      <c r="AE18" s="21"/>
      <c r="AF18" s="21"/>
      <c r="AG18" s="40" t="s">
        <v>131</v>
      </c>
      <c r="AH18" s="40" t="s">
        <v>131</v>
      </c>
      <c r="AI18" s="36"/>
      <c r="AJ18" s="39"/>
      <c r="AK18" s="41"/>
      <c r="AL18" s="22">
        <v>40544</v>
      </c>
      <c r="AM18" s="22">
        <v>2958465</v>
      </c>
      <c r="AN18" s="22">
        <v>43789</v>
      </c>
      <c r="AO18" s="42"/>
    </row>
    <row r="19" spans="1:82" s="73" customFormat="1" ht="13.5" customHeight="1" x14ac:dyDescent="0.25">
      <c r="A19" s="19" t="s">
        <v>273</v>
      </c>
      <c r="B19" s="7" t="s">
        <v>44</v>
      </c>
      <c r="C19" s="20" t="s">
        <v>274</v>
      </c>
      <c r="D19" s="20" t="s">
        <v>275</v>
      </c>
      <c r="E19" s="17"/>
      <c r="F19" s="10" t="s">
        <v>42</v>
      </c>
      <c r="G19" s="10"/>
      <c r="H19" s="10"/>
      <c r="I19" s="10"/>
      <c r="J19" s="21"/>
      <c r="K19" s="21"/>
      <c r="L19" s="21"/>
      <c r="M19" s="21"/>
      <c r="N19" s="21"/>
      <c r="O19" s="21"/>
      <c r="P19" s="21"/>
      <c r="Q19" s="21"/>
      <c r="R19" s="21"/>
      <c r="S19" s="21"/>
      <c r="T19" s="21"/>
      <c r="U19" s="21"/>
      <c r="V19" s="21"/>
      <c r="W19" s="21"/>
      <c r="X19" s="21"/>
      <c r="Y19" s="21"/>
      <c r="Z19" s="21"/>
      <c r="AA19" s="21"/>
      <c r="AB19" s="21"/>
      <c r="AC19" s="21"/>
      <c r="AD19" s="21"/>
      <c r="AE19" s="21"/>
      <c r="AF19" s="21"/>
      <c r="AG19" s="40" t="s">
        <v>131</v>
      </c>
      <c r="AH19" s="40" t="s">
        <v>131</v>
      </c>
      <c r="AI19" s="36"/>
      <c r="AJ19" s="39"/>
      <c r="AK19" s="41"/>
      <c r="AL19" s="22">
        <v>42005</v>
      </c>
      <c r="AM19" s="22">
        <v>44926</v>
      </c>
      <c r="AN19" s="22">
        <v>42005</v>
      </c>
      <c r="AO19" s="42"/>
    </row>
    <row r="20" spans="1:82" s="73" customFormat="1" ht="13.5" customHeight="1" x14ac:dyDescent="0.25">
      <c r="A20" s="19">
        <v>557</v>
      </c>
      <c r="B20" s="7" t="s">
        <v>44</v>
      </c>
      <c r="C20" s="20" t="s">
        <v>294</v>
      </c>
      <c r="D20" s="20" t="s">
        <v>295</v>
      </c>
      <c r="E20" s="17"/>
      <c r="F20" s="10"/>
      <c r="G20" s="10"/>
      <c r="H20" s="10"/>
      <c r="I20" s="10"/>
      <c r="J20" s="21"/>
      <c r="K20" s="21"/>
      <c r="L20" s="21"/>
      <c r="M20" s="21"/>
      <c r="N20" s="21"/>
      <c r="O20" s="21"/>
      <c r="P20" s="21"/>
      <c r="Q20" s="21"/>
      <c r="R20" s="21"/>
      <c r="S20" s="21"/>
      <c r="T20" s="21"/>
      <c r="U20" s="21"/>
      <c r="V20" s="21"/>
      <c r="W20" s="21"/>
      <c r="X20" s="21"/>
      <c r="Y20" s="21"/>
      <c r="Z20" s="21"/>
      <c r="AA20" s="21"/>
      <c r="AB20" s="21"/>
      <c r="AC20" s="21"/>
      <c r="AD20" s="21"/>
      <c r="AE20" s="21"/>
      <c r="AF20" s="21"/>
      <c r="AG20" s="18"/>
      <c r="AH20" s="18"/>
      <c r="AI20" s="36"/>
      <c r="AJ20" s="39"/>
      <c r="AK20" s="41"/>
      <c r="AL20" s="22">
        <v>42736</v>
      </c>
      <c r="AM20" s="22">
        <v>43100</v>
      </c>
      <c r="AN20" s="22">
        <v>42940</v>
      </c>
      <c r="AO20" s="42"/>
    </row>
    <row r="21" spans="1:82" s="73" customFormat="1" ht="13.5" customHeight="1" x14ac:dyDescent="0.25">
      <c r="A21" s="19" t="s">
        <v>299</v>
      </c>
      <c r="B21" s="7" t="s">
        <v>44</v>
      </c>
      <c r="C21" s="20" t="s">
        <v>300</v>
      </c>
      <c r="D21" s="20" t="s">
        <v>301</v>
      </c>
      <c r="E21" s="17"/>
      <c r="F21" s="10" t="s">
        <v>42</v>
      </c>
      <c r="G21" s="10"/>
      <c r="H21" s="10"/>
      <c r="I21" s="10"/>
      <c r="J21" s="21"/>
      <c r="K21" s="21"/>
      <c r="L21" s="21"/>
      <c r="M21" s="21" t="s">
        <v>42</v>
      </c>
      <c r="N21" s="21"/>
      <c r="O21" s="21"/>
      <c r="P21" s="21"/>
      <c r="Q21" s="21"/>
      <c r="R21" s="21"/>
      <c r="S21" s="21"/>
      <c r="T21" s="21"/>
      <c r="U21" s="21"/>
      <c r="V21" s="21"/>
      <c r="W21" s="21"/>
      <c r="X21" s="21"/>
      <c r="Y21" s="21"/>
      <c r="Z21" s="21"/>
      <c r="AA21" s="21"/>
      <c r="AB21" s="21"/>
      <c r="AC21" s="21"/>
      <c r="AD21" s="21"/>
      <c r="AE21" s="21"/>
      <c r="AF21" s="21"/>
      <c r="AG21" s="18"/>
      <c r="AH21" s="18"/>
      <c r="AI21" s="36"/>
      <c r="AJ21" s="39"/>
      <c r="AK21" s="41"/>
      <c r="AL21" s="22">
        <v>40544</v>
      </c>
      <c r="AM21" s="15">
        <v>2958465</v>
      </c>
      <c r="AN21" s="22">
        <v>40686</v>
      </c>
      <c r="AO21" s="80"/>
      <c r="AP21" s="19" t="s">
        <v>322</v>
      </c>
      <c r="AQ21" s="7" t="s">
        <v>44</v>
      </c>
      <c r="AR21" s="20" t="s">
        <v>323</v>
      </c>
      <c r="AS21" s="20" t="s">
        <v>324</v>
      </c>
      <c r="AT21" s="17"/>
      <c r="AU21" s="10"/>
      <c r="AV21" s="10"/>
      <c r="AW21" s="10"/>
      <c r="AX21" s="10"/>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18"/>
      <c r="BW21" s="18"/>
      <c r="BX21" s="36"/>
      <c r="BY21" s="39"/>
      <c r="BZ21" s="41"/>
      <c r="CA21" s="22">
        <v>40544</v>
      </c>
      <c r="CB21" s="15">
        <v>43465</v>
      </c>
      <c r="CC21" s="22">
        <v>40686</v>
      </c>
      <c r="CD21" s="80"/>
    </row>
    <row r="22" spans="1:82" s="73" customFormat="1" ht="13.5" customHeight="1" x14ac:dyDescent="0.25">
      <c r="A22" s="19" t="s">
        <v>333</v>
      </c>
      <c r="B22" s="7" t="s">
        <v>44</v>
      </c>
      <c r="C22" s="20" t="s">
        <v>334</v>
      </c>
      <c r="D22" s="20" t="s">
        <v>334</v>
      </c>
      <c r="E22" s="17"/>
      <c r="F22" s="10"/>
      <c r="G22" s="10"/>
      <c r="H22" s="10"/>
      <c r="I22" s="10"/>
      <c r="J22" s="10"/>
      <c r="K22" s="21"/>
      <c r="L22" s="21"/>
      <c r="M22" s="21"/>
      <c r="N22" s="21"/>
      <c r="O22" s="21"/>
      <c r="P22" s="21"/>
      <c r="Q22" s="21"/>
      <c r="R22" s="21"/>
      <c r="S22" s="21"/>
      <c r="T22" s="21"/>
      <c r="U22" s="21"/>
      <c r="V22" s="21"/>
      <c r="W22" s="21"/>
      <c r="X22" s="21"/>
      <c r="Y22" s="21"/>
      <c r="Z22" s="21"/>
      <c r="AA22" s="21"/>
      <c r="AB22" s="21"/>
      <c r="AC22" s="21"/>
      <c r="AD22" s="21"/>
      <c r="AE22" s="21"/>
      <c r="AF22" s="21"/>
      <c r="AG22" s="18"/>
      <c r="AH22" s="18"/>
      <c r="AI22" s="36"/>
      <c r="AJ22" s="39"/>
      <c r="AK22" s="41"/>
      <c r="AL22" s="22">
        <v>37257</v>
      </c>
      <c r="AM22" s="22">
        <v>43100</v>
      </c>
      <c r="AN22" s="22">
        <v>43054</v>
      </c>
      <c r="AO22" s="42"/>
    </row>
    <row r="23" spans="1:82" s="73" customFormat="1" ht="13.5" customHeight="1" x14ac:dyDescent="0.25">
      <c r="A23" s="19">
        <v>804</v>
      </c>
      <c r="B23" s="7" t="s">
        <v>44</v>
      </c>
      <c r="C23" s="20" t="s">
        <v>335</v>
      </c>
      <c r="D23" s="20" t="s">
        <v>335</v>
      </c>
      <c r="E23" s="17"/>
      <c r="F23" s="10"/>
      <c r="G23" s="10"/>
      <c r="H23" s="10"/>
      <c r="I23" s="10"/>
      <c r="J23" s="10"/>
      <c r="K23" s="21"/>
      <c r="L23" s="21"/>
      <c r="M23" s="21"/>
      <c r="N23" s="21"/>
      <c r="O23" s="21"/>
      <c r="P23" s="21"/>
      <c r="Q23" s="21"/>
      <c r="R23" s="21"/>
      <c r="S23" s="21"/>
      <c r="T23" s="21"/>
      <c r="U23" s="21"/>
      <c r="V23" s="21"/>
      <c r="W23" s="21"/>
      <c r="X23" s="21"/>
      <c r="Y23" s="21"/>
      <c r="Z23" s="21"/>
      <c r="AA23" s="21"/>
      <c r="AB23" s="21"/>
      <c r="AC23" s="21"/>
      <c r="AD23" s="21"/>
      <c r="AE23" s="21"/>
      <c r="AF23" s="21"/>
      <c r="AG23" s="18"/>
      <c r="AH23" s="18"/>
      <c r="AI23" s="36"/>
      <c r="AJ23" s="39"/>
      <c r="AK23" s="41"/>
      <c r="AL23" s="22">
        <v>37987</v>
      </c>
      <c r="AM23" s="22">
        <v>43100</v>
      </c>
      <c r="AN23" s="22">
        <v>43054</v>
      </c>
      <c r="AO23" s="42"/>
    </row>
    <row r="24" spans="1:82" s="73" customFormat="1" ht="13.5" customHeight="1" x14ac:dyDescent="0.25">
      <c r="A24" s="19" t="s">
        <v>336</v>
      </c>
      <c r="B24" s="7" t="s">
        <v>44</v>
      </c>
      <c r="C24" s="20" t="s">
        <v>337</v>
      </c>
      <c r="D24" s="20" t="s">
        <v>337</v>
      </c>
      <c r="E24" s="17"/>
      <c r="F24" s="10"/>
      <c r="G24" s="10"/>
      <c r="H24" s="10"/>
      <c r="I24" s="10"/>
      <c r="J24" s="10"/>
      <c r="K24" s="21"/>
      <c r="L24" s="21"/>
      <c r="M24" s="21"/>
      <c r="N24" s="21"/>
      <c r="O24" s="21"/>
      <c r="P24" s="21"/>
      <c r="Q24" s="21"/>
      <c r="R24" s="21"/>
      <c r="S24" s="21"/>
      <c r="T24" s="21"/>
      <c r="U24" s="21"/>
      <c r="V24" s="21"/>
      <c r="W24" s="21"/>
      <c r="X24" s="21"/>
      <c r="Y24" s="21"/>
      <c r="Z24" s="21"/>
      <c r="AA24" s="21"/>
      <c r="AB24" s="21"/>
      <c r="AC24" s="21"/>
      <c r="AD24" s="21"/>
      <c r="AE24" s="21"/>
      <c r="AF24" s="21"/>
      <c r="AG24" s="18"/>
      <c r="AH24" s="18"/>
      <c r="AI24" s="36"/>
      <c r="AJ24" s="39"/>
      <c r="AK24" s="41"/>
      <c r="AL24" s="22">
        <v>38353</v>
      </c>
      <c r="AM24" s="22">
        <v>43100</v>
      </c>
      <c r="AN24" s="22">
        <v>43054</v>
      </c>
      <c r="AO24" s="42"/>
    </row>
    <row r="25" spans="1:82" s="73" customFormat="1" ht="13.5" customHeight="1" x14ac:dyDescent="0.25">
      <c r="A25" s="19" t="s">
        <v>338</v>
      </c>
      <c r="B25" s="7" t="s">
        <v>44</v>
      </c>
      <c r="C25" s="20" t="s">
        <v>339</v>
      </c>
      <c r="D25" s="20" t="s">
        <v>339</v>
      </c>
      <c r="E25" s="17"/>
      <c r="F25" s="10"/>
      <c r="G25" s="10"/>
      <c r="H25" s="10"/>
      <c r="I25" s="10"/>
      <c r="J25" s="10"/>
      <c r="K25" s="21"/>
      <c r="L25" s="21"/>
      <c r="M25" s="21"/>
      <c r="N25" s="21"/>
      <c r="O25" s="21"/>
      <c r="P25" s="21"/>
      <c r="Q25" s="21"/>
      <c r="R25" s="21"/>
      <c r="S25" s="21"/>
      <c r="T25" s="21"/>
      <c r="U25" s="21"/>
      <c r="V25" s="21"/>
      <c r="W25" s="21"/>
      <c r="X25" s="21"/>
      <c r="Y25" s="21"/>
      <c r="Z25" s="21"/>
      <c r="AA25" s="21"/>
      <c r="AB25" s="21"/>
      <c r="AC25" s="21"/>
      <c r="AD25" s="21"/>
      <c r="AE25" s="21"/>
      <c r="AF25" s="21"/>
      <c r="AG25" s="18"/>
      <c r="AH25" s="18"/>
      <c r="AI25" s="36"/>
      <c r="AJ25" s="39"/>
      <c r="AK25" s="41"/>
      <c r="AL25" s="22">
        <v>39814</v>
      </c>
      <c r="AM25" s="22">
        <v>43100</v>
      </c>
      <c r="AN25" s="22">
        <v>43054</v>
      </c>
      <c r="AO25" s="42"/>
    </row>
    <row r="26" spans="1:82" s="73" customFormat="1" ht="13.5" customHeight="1" x14ac:dyDescent="0.25">
      <c r="A26" s="19" t="s">
        <v>357</v>
      </c>
      <c r="B26" s="7" t="s">
        <v>44</v>
      </c>
      <c r="C26" s="20" t="s">
        <v>358</v>
      </c>
      <c r="D26" s="20" t="s">
        <v>359</v>
      </c>
      <c r="E26" s="17"/>
      <c r="F26" s="10" t="s">
        <v>42</v>
      </c>
      <c r="G26" s="10"/>
      <c r="H26" s="10"/>
      <c r="I26" s="10"/>
      <c r="J26" s="21"/>
      <c r="K26" s="21"/>
      <c r="L26" s="21"/>
      <c r="M26" s="21"/>
      <c r="N26" s="21"/>
      <c r="O26" s="21"/>
      <c r="P26" s="21"/>
      <c r="Q26" s="21"/>
      <c r="R26" s="21"/>
      <c r="S26" s="21"/>
      <c r="T26" s="21"/>
      <c r="U26" s="21"/>
      <c r="V26" s="21"/>
      <c r="W26" s="21"/>
      <c r="X26" s="21"/>
      <c r="Y26" s="21"/>
      <c r="Z26" s="21"/>
      <c r="AA26" s="21"/>
      <c r="AB26" s="21"/>
      <c r="AC26" s="21"/>
      <c r="AD26" s="21"/>
      <c r="AE26" s="21"/>
      <c r="AF26" s="21"/>
      <c r="AG26" s="18"/>
      <c r="AH26" s="18"/>
      <c r="AI26" s="36"/>
      <c r="AJ26" s="39"/>
      <c r="AK26" s="41"/>
      <c r="AL26" s="22">
        <v>37257</v>
      </c>
      <c r="AM26" s="22">
        <v>37257</v>
      </c>
      <c r="AN26" s="22">
        <v>38820</v>
      </c>
      <c r="AO26" s="42"/>
    </row>
    <row r="27" spans="1:82" s="73" customFormat="1" ht="13.5" customHeight="1" x14ac:dyDescent="0.25">
      <c r="A27" s="19" t="s">
        <v>372</v>
      </c>
      <c r="B27" s="7" t="s">
        <v>44</v>
      </c>
      <c r="C27" s="20" t="s">
        <v>373</v>
      </c>
      <c r="D27" s="20" t="s">
        <v>374</v>
      </c>
      <c r="E27" s="17"/>
      <c r="F27" s="10"/>
      <c r="G27" s="10"/>
      <c r="H27" s="10"/>
      <c r="I27" s="10"/>
      <c r="J27" s="21"/>
      <c r="K27" s="21"/>
      <c r="L27" s="21"/>
      <c r="M27" s="21"/>
      <c r="N27" s="21"/>
      <c r="O27" s="21"/>
      <c r="P27" s="21"/>
      <c r="Q27" s="21"/>
      <c r="R27" s="21"/>
      <c r="S27" s="21"/>
      <c r="T27" s="21"/>
      <c r="U27" s="21"/>
      <c r="V27" s="21"/>
      <c r="W27" s="21"/>
      <c r="X27" s="21"/>
      <c r="Y27" s="21"/>
      <c r="Z27" s="21"/>
      <c r="AA27" s="21"/>
      <c r="AB27" s="21"/>
      <c r="AC27" s="21"/>
      <c r="AD27" s="21"/>
      <c r="AE27" s="21"/>
      <c r="AF27" s="21"/>
      <c r="AG27" s="18"/>
      <c r="AH27" s="18"/>
      <c r="AI27" s="36"/>
      <c r="AJ27" s="39"/>
      <c r="AK27" s="41"/>
      <c r="AL27" s="22">
        <v>39448</v>
      </c>
      <c r="AM27" s="22">
        <v>42185</v>
      </c>
      <c r="AN27" s="22">
        <v>42177</v>
      </c>
      <c r="AO27" s="42"/>
    </row>
    <row r="28" spans="1:82" s="73" customFormat="1" ht="13.5" customHeight="1" x14ac:dyDescent="0.25">
      <c r="A28" s="19" t="s">
        <v>375</v>
      </c>
      <c r="B28" s="7" t="s">
        <v>44</v>
      </c>
      <c r="C28" s="20" t="s">
        <v>376</v>
      </c>
      <c r="D28" s="20" t="s">
        <v>377</v>
      </c>
      <c r="E28" s="17"/>
      <c r="F28" s="10"/>
      <c r="G28" s="10"/>
      <c r="H28" s="10"/>
      <c r="I28" s="10"/>
      <c r="J28" s="21"/>
      <c r="K28" s="21"/>
      <c r="L28" s="21"/>
      <c r="M28" s="21"/>
      <c r="N28" s="21"/>
      <c r="O28" s="21"/>
      <c r="P28" s="21"/>
      <c r="Q28" s="21"/>
      <c r="R28" s="21"/>
      <c r="S28" s="21"/>
      <c r="T28" s="21"/>
      <c r="U28" s="21"/>
      <c r="V28" s="21"/>
      <c r="W28" s="21"/>
      <c r="X28" s="21"/>
      <c r="Y28" s="21"/>
      <c r="Z28" s="21"/>
      <c r="AA28" s="21"/>
      <c r="AB28" s="21"/>
      <c r="AC28" s="21"/>
      <c r="AD28" s="21"/>
      <c r="AE28" s="21"/>
      <c r="AF28" s="21"/>
      <c r="AG28" s="18"/>
      <c r="AH28" s="18"/>
      <c r="AI28" s="36"/>
      <c r="AJ28" s="39"/>
      <c r="AK28" s="41"/>
      <c r="AL28" s="22">
        <v>39448</v>
      </c>
      <c r="AM28" s="22">
        <v>42185</v>
      </c>
      <c r="AN28" s="22">
        <v>42177</v>
      </c>
      <c r="AO28" s="42"/>
    </row>
    <row r="29" spans="1:82" s="73" customFormat="1" ht="13.5" customHeight="1" x14ac:dyDescent="0.25">
      <c r="A29" s="19" t="s">
        <v>378</v>
      </c>
      <c r="B29" s="7" t="s">
        <v>44</v>
      </c>
      <c r="C29" s="20" t="s">
        <v>379</v>
      </c>
      <c r="D29" s="20" t="s">
        <v>380</v>
      </c>
      <c r="E29" s="17"/>
      <c r="F29" s="10"/>
      <c r="G29" s="10"/>
      <c r="H29" s="10"/>
      <c r="I29" s="10"/>
      <c r="J29" s="21"/>
      <c r="K29" s="21"/>
      <c r="L29" s="21"/>
      <c r="M29" s="21"/>
      <c r="N29" s="21"/>
      <c r="O29" s="21"/>
      <c r="P29" s="21"/>
      <c r="Q29" s="21"/>
      <c r="R29" s="21"/>
      <c r="S29" s="21"/>
      <c r="T29" s="21"/>
      <c r="U29" s="21"/>
      <c r="V29" s="21"/>
      <c r="W29" s="21"/>
      <c r="X29" s="21"/>
      <c r="Y29" s="21"/>
      <c r="Z29" s="21"/>
      <c r="AA29" s="21"/>
      <c r="AB29" s="21"/>
      <c r="AC29" s="21"/>
      <c r="AD29" s="21"/>
      <c r="AE29" s="21"/>
      <c r="AF29" s="21"/>
      <c r="AG29" s="18"/>
      <c r="AH29" s="18"/>
      <c r="AI29" s="36"/>
      <c r="AJ29" s="39"/>
      <c r="AK29" s="41"/>
      <c r="AL29" s="22">
        <v>39448</v>
      </c>
      <c r="AM29" s="22">
        <v>42185</v>
      </c>
      <c r="AN29" s="22">
        <v>42177</v>
      </c>
      <c r="AO29" s="42"/>
    </row>
    <row r="30" spans="1:82" s="73" customFormat="1" ht="13.5" customHeight="1" x14ac:dyDescent="0.25">
      <c r="A30" s="19" t="s">
        <v>381</v>
      </c>
      <c r="B30" s="7" t="s">
        <v>44</v>
      </c>
      <c r="C30" s="20" t="s">
        <v>382</v>
      </c>
      <c r="D30" s="20" t="s">
        <v>383</v>
      </c>
      <c r="E30" s="17"/>
      <c r="F30" s="10"/>
      <c r="G30" s="10"/>
      <c r="H30" s="10"/>
      <c r="I30" s="10"/>
      <c r="J30" s="21"/>
      <c r="K30" s="21"/>
      <c r="L30" s="21"/>
      <c r="M30" s="21"/>
      <c r="N30" s="21"/>
      <c r="O30" s="21"/>
      <c r="P30" s="21"/>
      <c r="Q30" s="21"/>
      <c r="R30" s="21"/>
      <c r="S30" s="21"/>
      <c r="T30" s="21"/>
      <c r="U30" s="21"/>
      <c r="V30" s="21"/>
      <c r="W30" s="21"/>
      <c r="X30" s="21"/>
      <c r="Y30" s="21"/>
      <c r="Z30" s="21"/>
      <c r="AA30" s="21"/>
      <c r="AB30" s="21"/>
      <c r="AC30" s="21"/>
      <c r="AD30" s="21"/>
      <c r="AE30" s="21"/>
      <c r="AF30" s="21"/>
      <c r="AG30" s="18"/>
      <c r="AH30" s="18"/>
      <c r="AI30" s="36"/>
      <c r="AJ30" s="39"/>
      <c r="AK30" s="41"/>
      <c r="AL30" s="22">
        <v>39448</v>
      </c>
      <c r="AM30" s="22">
        <v>42185</v>
      </c>
      <c r="AN30" s="22">
        <v>42177</v>
      </c>
      <c r="AO30" s="42"/>
    </row>
    <row r="31" spans="1:82" s="73" customFormat="1" ht="13.5" customHeight="1" x14ac:dyDescent="0.25">
      <c r="A31" s="19" t="s">
        <v>384</v>
      </c>
      <c r="B31" s="7" t="s">
        <v>44</v>
      </c>
      <c r="C31" s="20" t="s">
        <v>385</v>
      </c>
      <c r="D31" s="20" t="s">
        <v>386</v>
      </c>
      <c r="E31" s="17"/>
      <c r="F31" s="10"/>
      <c r="G31" s="10"/>
      <c r="H31" s="10"/>
      <c r="I31" s="10"/>
      <c r="J31" s="21"/>
      <c r="K31" s="21"/>
      <c r="L31" s="21"/>
      <c r="M31" s="21"/>
      <c r="N31" s="21"/>
      <c r="O31" s="21"/>
      <c r="P31" s="21"/>
      <c r="Q31" s="21"/>
      <c r="R31" s="21"/>
      <c r="S31" s="21"/>
      <c r="T31" s="21"/>
      <c r="U31" s="21"/>
      <c r="V31" s="21"/>
      <c r="W31" s="21"/>
      <c r="X31" s="21"/>
      <c r="Y31" s="21"/>
      <c r="Z31" s="21"/>
      <c r="AA31" s="21"/>
      <c r="AB31" s="21"/>
      <c r="AC31" s="21"/>
      <c r="AD31" s="21"/>
      <c r="AE31" s="21"/>
      <c r="AF31" s="21"/>
      <c r="AG31" s="18"/>
      <c r="AH31" s="18"/>
      <c r="AI31" s="36"/>
      <c r="AJ31" s="39"/>
      <c r="AK31" s="41"/>
      <c r="AL31" s="22">
        <v>39448</v>
      </c>
      <c r="AM31" s="22">
        <v>42185</v>
      </c>
      <c r="AN31" s="22">
        <v>42177</v>
      </c>
      <c r="AO31" s="42"/>
    </row>
    <row r="32" spans="1:82" s="73" customFormat="1" ht="13.5" customHeight="1" x14ac:dyDescent="0.25">
      <c r="A32" s="19" t="s">
        <v>387</v>
      </c>
      <c r="B32" s="7" t="s">
        <v>44</v>
      </c>
      <c r="C32" s="20" t="s">
        <v>388</v>
      </c>
      <c r="D32" s="20" t="s">
        <v>389</v>
      </c>
      <c r="E32" s="17"/>
      <c r="F32" s="10"/>
      <c r="G32" s="10"/>
      <c r="H32" s="10"/>
      <c r="I32" s="10"/>
      <c r="J32" s="21"/>
      <c r="K32" s="21"/>
      <c r="L32" s="21"/>
      <c r="M32" s="21"/>
      <c r="N32" s="21"/>
      <c r="O32" s="21"/>
      <c r="P32" s="21"/>
      <c r="Q32" s="21"/>
      <c r="R32" s="21"/>
      <c r="S32" s="21"/>
      <c r="T32" s="21"/>
      <c r="U32" s="21"/>
      <c r="V32" s="21"/>
      <c r="W32" s="21"/>
      <c r="X32" s="21"/>
      <c r="Y32" s="21"/>
      <c r="Z32" s="21"/>
      <c r="AA32" s="21"/>
      <c r="AB32" s="21"/>
      <c r="AC32" s="21"/>
      <c r="AD32" s="21"/>
      <c r="AE32" s="21"/>
      <c r="AF32" s="21"/>
      <c r="AG32" s="18"/>
      <c r="AH32" s="18"/>
      <c r="AI32" s="36"/>
      <c r="AJ32" s="39"/>
      <c r="AK32" s="41"/>
      <c r="AL32" s="22">
        <v>39448</v>
      </c>
      <c r="AM32" s="22">
        <v>42185</v>
      </c>
      <c r="AN32" s="22">
        <v>42177</v>
      </c>
      <c r="AO32" s="42"/>
    </row>
    <row r="33" spans="1:41" s="73" customFormat="1" ht="13.5" customHeight="1" x14ac:dyDescent="0.25">
      <c r="A33" s="19" t="s">
        <v>390</v>
      </c>
      <c r="B33" s="7" t="s">
        <v>44</v>
      </c>
      <c r="C33" s="20" t="s">
        <v>391</v>
      </c>
      <c r="D33" s="20" t="s">
        <v>392</v>
      </c>
      <c r="E33" s="17"/>
      <c r="F33" s="10"/>
      <c r="G33" s="10"/>
      <c r="H33" s="10"/>
      <c r="I33" s="10"/>
      <c r="J33" s="21"/>
      <c r="K33" s="21"/>
      <c r="L33" s="21"/>
      <c r="M33" s="21"/>
      <c r="N33" s="21"/>
      <c r="O33" s="21"/>
      <c r="P33" s="21"/>
      <c r="Q33" s="21"/>
      <c r="R33" s="21"/>
      <c r="S33" s="21"/>
      <c r="T33" s="21"/>
      <c r="U33" s="21"/>
      <c r="V33" s="21"/>
      <c r="W33" s="21"/>
      <c r="X33" s="21"/>
      <c r="Y33" s="21"/>
      <c r="Z33" s="21"/>
      <c r="AA33" s="21"/>
      <c r="AB33" s="21"/>
      <c r="AC33" s="21"/>
      <c r="AD33" s="21"/>
      <c r="AE33" s="21"/>
      <c r="AF33" s="21"/>
      <c r="AG33" s="18"/>
      <c r="AH33" s="18"/>
      <c r="AI33" s="36"/>
      <c r="AJ33" s="39"/>
      <c r="AK33" s="41"/>
      <c r="AL33" s="22">
        <v>39448</v>
      </c>
      <c r="AM33" s="22">
        <v>42185</v>
      </c>
      <c r="AN33" s="22">
        <v>42177</v>
      </c>
      <c r="AO33" s="42"/>
    </row>
    <row r="34" spans="1:41" s="73" customFormat="1" ht="13.5" customHeight="1" x14ac:dyDescent="0.25">
      <c r="A34" s="19" t="s">
        <v>393</v>
      </c>
      <c r="B34" s="7" t="s">
        <v>44</v>
      </c>
      <c r="C34" s="20" t="s">
        <v>394</v>
      </c>
      <c r="D34" s="20" t="s">
        <v>395</v>
      </c>
      <c r="E34" s="17"/>
      <c r="F34" s="10"/>
      <c r="G34" s="10"/>
      <c r="H34" s="10"/>
      <c r="I34" s="10"/>
      <c r="J34" s="21"/>
      <c r="K34" s="21"/>
      <c r="L34" s="21"/>
      <c r="M34" s="21"/>
      <c r="N34" s="21"/>
      <c r="O34" s="21"/>
      <c r="P34" s="21"/>
      <c r="Q34" s="21"/>
      <c r="R34" s="21"/>
      <c r="S34" s="21"/>
      <c r="T34" s="21"/>
      <c r="U34" s="21"/>
      <c r="V34" s="21"/>
      <c r="W34" s="21"/>
      <c r="X34" s="21"/>
      <c r="Y34" s="21"/>
      <c r="Z34" s="21"/>
      <c r="AA34" s="21"/>
      <c r="AB34" s="21"/>
      <c r="AC34" s="21"/>
      <c r="AD34" s="21"/>
      <c r="AE34" s="21"/>
      <c r="AF34" s="21"/>
      <c r="AG34" s="18"/>
      <c r="AH34" s="18"/>
      <c r="AI34" s="36"/>
      <c r="AJ34" s="39"/>
      <c r="AK34" s="41"/>
      <c r="AL34" s="22">
        <v>39448</v>
      </c>
      <c r="AM34" s="22">
        <v>42185</v>
      </c>
      <c r="AN34" s="22">
        <v>42177</v>
      </c>
      <c r="AO34" s="42"/>
    </row>
    <row r="35" spans="1:41" s="73" customFormat="1" ht="13.5" customHeight="1" x14ac:dyDescent="0.25">
      <c r="A35" s="19" t="s">
        <v>396</v>
      </c>
      <c r="B35" s="7" t="s">
        <v>44</v>
      </c>
      <c r="C35" s="20" t="s">
        <v>397</v>
      </c>
      <c r="D35" s="20" t="s">
        <v>398</v>
      </c>
      <c r="E35" s="17"/>
      <c r="F35" s="10"/>
      <c r="G35" s="10"/>
      <c r="H35" s="10"/>
      <c r="I35" s="10"/>
      <c r="J35" s="21"/>
      <c r="K35" s="21"/>
      <c r="L35" s="21"/>
      <c r="M35" s="21"/>
      <c r="N35" s="21"/>
      <c r="O35" s="21"/>
      <c r="P35" s="21"/>
      <c r="Q35" s="21"/>
      <c r="R35" s="21"/>
      <c r="S35" s="21"/>
      <c r="T35" s="21"/>
      <c r="U35" s="21"/>
      <c r="V35" s="21"/>
      <c r="W35" s="21"/>
      <c r="X35" s="21"/>
      <c r="Y35" s="21"/>
      <c r="Z35" s="21"/>
      <c r="AA35" s="21"/>
      <c r="AB35" s="21"/>
      <c r="AC35" s="21"/>
      <c r="AD35" s="21"/>
      <c r="AE35" s="21"/>
      <c r="AF35" s="21"/>
      <c r="AG35" s="18"/>
      <c r="AH35" s="18"/>
      <c r="AI35" s="41"/>
      <c r="AJ35" s="41"/>
      <c r="AK35" s="41"/>
      <c r="AL35" s="22">
        <v>39448</v>
      </c>
      <c r="AM35" s="22">
        <v>42185</v>
      </c>
      <c r="AN35" s="22">
        <v>42177</v>
      </c>
      <c r="AO35" s="42"/>
    </row>
    <row r="36" spans="1:41" s="73" customFormat="1" ht="13.5" customHeight="1" x14ac:dyDescent="0.25">
      <c r="A36" s="19" t="s">
        <v>416</v>
      </c>
      <c r="B36" s="7" t="s">
        <v>44</v>
      </c>
      <c r="C36" s="20" t="s">
        <v>417</v>
      </c>
      <c r="D36" s="20" t="s">
        <v>418</v>
      </c>
      <c r="E36" s="17"/>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18" t="s">
        <v>419</v>
      </c>
      <c r="AH36" s="18" t="s">
        <v>419</v>
      </c>
      <c r="AI36" s="39"/>
      <c r="AJ36" s="39"/>
      <c r="AK36" s="39"/>
      <c r="AL36" s="22">
        <v>37257</v>
      </c>
      <c r="AM36" s="22">
        <v>2958465</v>
      </c>
      <c r="AN36" s="22">
        <v>44830</v>
      </c>
      <c r="AO36" s="42"/>
    </row>
    <row r="37" spans="1:41" x14ac:dyDescent="0.25">
      <c r="AE37" s="43"/>
    </row>
    <row r="38" spans="1:41" x14ac:dyDescent="0.25">
      <c r="AE38" s="43"/>
    </row>
    <row r="39" spans="1:41" x14ac:dyDescent="0.25">
      <c r="AE39" s="43"/>
    </row>
    <row r="40" spans="1:41" x14ac:dyDescent="0.25">
      <c r="C40" s="44"/>
      <c r="AE40" s="43"/>
    </row>
    <row r="41" spans="1:41" x14ac:dyDescent="0.25">
      <c r="C41" s="44"/>
      <c r="AE41" s="43"/>
    </row>
    <row r="42" spans="1:41" x14ac:dyDescent="0.25">
      <c r="C42" s="44"/>
      <c r="AE42" s="43"/>
      <c r="AL42" s="3"/>
    </row>
    <row r="43" spans="1:41" x14ac:dyDescent="0.25">
      <c r="AL43" s="3"/>
    </row>
    <row r="44" spans="1:41" x14ac:dyDescent="0.25">
      <c r="AI44" s="3"/>
    </row>
  </sheetData>
  <autoFilter ref="A4:AO36" xr:uid="{7567550B-0710-4F95-90FF-2BE4554D4532}"/>
  <mergeCells count="36">
    <mergeCell ref="Q2:Q3"/>
    <mergeCell ref="A2:A3"/>
    <mergeCell ref="B2:B3"/>
    <mergeCell ref="C2:C3"/>
    <mergeCell ref="D2:D3"/>
    <mergeCell ref="F2:J2"/>
    <mergeCell ref="K2:K3"/>
    <mergeCell ref="L2:L3"/>
    <mergeCell ref="M2:M3"/>
    <mergeCell ref="N2:N3"/>
    <mergeCell ref="O2:O3"/>
    <mergeCell ref="P2:P3"/>
    <mergeCell ref="AC2:AC3"/>
    <mergeCell ref="R2:R3"/>
    <mergeCell ref="S2:S3"/>
    <mergeCell ref="T2:T3"/>
    <mergeCell ref="U2:U3"/>
    <mergeCell ref="V2:V3"/>
    <mergeCell ref="W2:W3"/>
    <mergeCell ref="X2:X3"/>
    <mergeCell ref="Y2:Y3"/>
    <mergeCell ref="Z2:Z3"/>
    <mergeCell ref="AA2:AA3"/>
    <mergeCell ref="AB2:AB3"/>
    <mergeCell ref="AO2:AO3"/>
    <mergeCell ref="AD2:AD3"/>
    <mergeCell ref="AE2:AE3"/>
    <mergeCell ref="AF2:AF3"/>
    <mergeCell ref="AG2:AG3"/>
    <mergeCell ref="AH2:AH3"/>
    <mergeCell ref="AI2:AI3"/>
    <mergeCell ref="AJ2:AJ3"/>
    <mergeCell ref="AK2:AK3"/>
    <mergeCell ref="AL2:AL3"/>
    <mergeCell ref="AM2:AM3"/>
    <mergeCell ref="AN2:AN3"/>
  </mergeCells>
  <pageMargins left="0.7" right="0.7" top="0.75" bottom="0.75" header="0.3" footer="0.3"/>
  <pageSetup paperSize="9" scale="23" orientation="portrait" r:id="rId1"/>
</worksheet>
</file>

<file path=docMetadata/LabelInfo.xml><?xml version="1.0" encoding="utf-8"?>
<clbl:labelList xmlns:clbl="http://schemas.microsoft.com/office/2020/mipLabelMetadata">
  <clbl:label id="{a7a56758-cff2-477b-bb1d-5b1675037bee}" enabled="1" method="Privileged" siteId="{98616167-5668-4e66-acbf-925e81df8b00}"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Tariftyp-Liste</vt:lpstr>
      <vt:lpstr>Bila-Tariftyp</vt:lpstr>
      <vt:lpstr>Terminiert Tariftyp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Schmidiger Rolf (SMF)</dc:creator>
  <cp:lastModifiedBy>Odermatt-Ettlin Rita (ORI)</cp:lastModifiedBy>
  <cp:lastPrinted>2020-11-16T14:04:30Z</cp:lastPrinted>
  <dcterms:created xsi:type="dcterms:W3CDTF">2020-11-16T13:53:57Z</dcterms:created>
  <dcterms:modified xsi:type="dcterms:W3CDTF">2025-11-28T07:11:35Z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05858e-9294-46c5-ad97-4b22fdf546f1_Enabled">
    <vt:lpwstr>true</vt:lpwstr>
  </property>
  <property fmtid="{D5CDD505-2E9C-101B-9397-08002B2CF9AE}" pid="3" name="MSIP_Label_0205858e-9294-46c5-ad97-4b22fdf546f1_SetDate">
    <vt:lpwstr>2025-11-11T12:13:09Z</vt:lpwstr>
  </property>
  <property fmtid="{D5CDD505-2E9C-101B-9397-08002B2CF9AE}" pid="4" name="MSIP_Label_0205858e-9294-46c5-ad97-4b22fdf546f1_Method">
    <vt:lpwstr>Standard</vt:lpwstr>
  </property>
  <property fmtid="{D5CDD505-2E9C-101B-9397-08002B2CF9AE}" pid="5" name="MSIP_Label_0205858e-9294-46c5-ad97-4b22fdf546f1_Name">
    <vt:lpwstr>Sensibel (C)</vt:lpwstr>
  </property>
  <property fmtid="{D5CDD505-2E9C-101B-9397-08002B2CF9AE}" pid="6" name="MSIP_Label_0205858e-9294-46c5-ad97-4b22fdf546f1_SiteId">
    <vt:lpwstr>96e5b9ed-5716-4cf3-ac0c-9c12acfa73c3</vt:lpwstr>
  </property>
  <property fmtid="{D5CDD505-2E9C-101B-9397-08002B2CF9AE}" pid="7" name="MSIP_Label_0205858e-9294-46c5-ad97-4b22fdf546f1_ActionId">
    <vt:lpwstr>52b8cb3e-03b5-4cb3-9c41-5b3df0bf2037</vt:lpwstr>
  </property>
  <property fmtid="{D5CDD505-2E9C-101B-9397-08002B2CF9AE}" pid="8" name="MSIP_Label_0205858e-9294-46c5-ad97-4b22fdf546f1_ContentBits">
    <vt:lpwstr>0</vt:lpwstr>
  </property>
  <property fmtid="{D5CDD505-2E9C-101B-9397-08002B2CF9AE}" pid="9" name="MSIP_Label_0205858e-9294-46c5-ad97-4b22fdf546f1_Tag">
    <vt:lpwstr>10, 3, 0, 1</vt:lpwstr>
  </property>
  <property fmtid="{D5CDD505-2E9C-101B-9397-08002B2CF9AE}" pid="10" name="_NewReviewCycle">
    <vt:lpwstr/>
  </property>
</Properties>
</file>